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 tabRatio="598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1" i="11" l="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160" i="11"/>
  <c r="AN160" i="11"/>
  <c r="AM160" i="11"/>
  <c r="AL160" i="11"/>
  <c r="AK160" i="11"/>
  <c r="AJ160" i="11"/>
  <c r="AJ156" i="11"/>
  <c r="AK156" i="11"/>
  <c r="AL156" i="11"/>
  <c r="AM156" i="11"/>
  <c r="AN156" i="11"/>
  <c r="AO156" i="11"/>
  <c r="AO155" i="11"/>
  <c r="AN155" i="11"/>
  <c r="AM155" i="11"/>
  <c r="AL155" i="11"/>
  <c r="AK155" i="11"/>
  <c r="AJ15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O147" i="11"/>
  <c r="AN147" i="11"/>
  <c r="AM147" i="11"/>
  <c r="AL147" i="11"/>
  <c r="AK147" i="11"/>
  <c r="AJ147" i="11"/>
  <c r="AJ144" i="11"/>
  <c r="AK144" i="11"/>
  <c r="AL144" i="11"/>
  <c r="AM144" i="11"/>
  <c r="AN144" i="11"/>
  <c r="AO144" i="11"/>
  <c r="AO143" i="11"/>
  <c r="AN143" i="11"/>
  <c r="AM143" i="11"/>
  <c r="AL143" i="11"/>
  <c r="AK143" i="11"/>
  <c r="AJ143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O136" i="11"/>
  <c r="AN136" i="11"/>
  <c r="AM136" i="11"/>
  <c r="AL136" i="11"/>
  <c r="AK136" i="11"/>
  <c r="AJ136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O111" i="11"/>
  <c r="AN111" i="11"/>
  <c r="AM111" i="11"/>
  <c r="AL111" i="11"/>
  <c r="AK111" i="11"/>
  <c r="AJ111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O105" i="11"/>
  <c r="AN105" i="11"/>
  <c r="AM105" i="11"/>
  <c r="AL105" i="11"/>
  <c r="AK105" i="11"/>
  <c r="AJ10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N102" i="11"/>
  <c r="AO95" i="11"/>
  <c r="AN95" i="11"/>
  <c r="AM95" i="11"/>
  <c r="AL95" i="11"/>
  <c r="AK95" i="11"/>
  <c r="AJ9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O85" i="11"/>
  <c r="AN85" i="11"/>
  <c r="AM85" i="11"/>
  <c r="AL85" i="11"/>
  <c r="AK85" i="11"/>
  <c r="AJ8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O55" i="11"/>
  <c r="AN55" i="11"/>
  <c r="AM55" i="11"/>
  <c r="AL55" i="11"/>
  <c r="AK55" i="11"/>
  <c r="AJ55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O23" i="11"/>
  <c r="AN23" i="11"/>
  <c r="AM23" i="11"/>
  <c r="AL23" i="11"/>
  <c r="AK23" i="11"/>
  <c r="AJ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5" i="11"/>
  <c r="AN5" i="11"/>
  <c r="AM5" i="11"/>
  <c r="AL5" i="11"/>
  <c r="AK5" i="11"/>
  <c r="AJ5" i="11"/>
  <c r="AF172" i="11"/>
  <c r="AF157" i="11"/>
  <c r="AF152" i="11"/>
  <c r="AL152" i="11" s="1"/>
  <c r="AF151" i="11"/>
  <c r="AL151" i="11" s="1"/>
  <c r="AF139" i="11"/>
  <c r="AF133" i="11"/>
  <c r="AF109" i="11"/>
  <c r="AH109" i="11" s="1"/>
  <c r="AF102" i="11"/>
  <c r="AH102" i="11" s="1"/>
  <c r="AJ102" i="11" s="1"/>
  <c r="AF81" i="11"/>
  <c r="AF5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H139" i="11"/>
  <c r="AI138" i="11"/>
  <c r="AH138" i="11"/>
  <c r="AI137" i="11"/>
  <c r="AH137" i="11"/>
  <c r="AI136" i="11"/>
  <c r="AH136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08" i="11"/>
  <c r="AH108" i="11"/>
  <c r="AI107" i="11"/>
  <c r="AH107" i="11"/>
  <c r="AI106" i="11"/>
  <c r="AH106" i="11"/>
  <c r="AI105" i="11"/>
  <c r="AH105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I10" i="1"/>
  <c r="H10" i="1"/>
  <c r="G10" i="1"/>
  <c r="F10" i="1"/>
  <c r="E10" i="1"/>
  <c r="D10" i="1"/>
  <c r="C10" i="1"/>
  <c r="AF173" i="11" l="1"/>
  <c r="AL173" i="11" s="1"/>
  <c r="AL102" i="11"/>
  <c r="AH172" i="11"/>
  <c r="AH152" i="11"/>
  <c r="AH151" i="11"/>
  <c r="D178" i="9"/>
  <c r="D153" i="9"/>
  <c r="D141" i="9"/>
  <c r="D135" i="9"/>
  <c r="D110" i="9"/>
  <c r="D103" i="9"/>
  <c r="D82" i="9"/>
  <c r="D53" i="9"/>
  <c r="D21" i="9"/>
  <c r="AN151" i="11" l="1"/>
  <c r="AJ151" i="11"/>
  <c r="AH173" i="11"/>
  <c r="AJ152" i="11"/>
  <c r="AN152" i="11"/>
  <c r="AB172" i="11"/>
  <c r="AB157" i="11"/>
  <c r="AB151" i="11"/>
  <c r="AB139" i="11"/>
  <c r="AB133" i="11"/>
  <c r="AB109" i="11"/>
  <c r="AB102" i="11"/>
  <c r="AB81" i="11"/>
  <c r="AB52" i="11"/>
  <c r="AB20" i="11"/>
  <c r="AJ173" i="11" l="1"/>
  <c r="AN173" i="11"/>
  <c r="AB15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3" i="11" l="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6" i="11"/>
  <c r="Z156" i="11"/>
  <c r="AA155" i="11"/>
  <c r="Z155" i="11"/>
  <c r="AA150" i="11"/>
  <c r="Z150" i="11"/>
  <c r="AA149" i="11"/>
  <c r="Z149" i="11"/>
  <c r="AA148" i="11"/>
  <c r="Z148" i="11"/>
  <c r="AA147" i="11"/>
  <c r="Z147" i="11"/>
  <c r="AA144" i="11"/>
  <c r="Z144" i="11"/>
  <c r="AA143" i="11"/>
  <c r="Z143" i="11"/>
  <c r="AA138" i="11"/>
  <c r="Z138" i="11"/>
  <c r="AA137" i="11"/>
  <c r="Z137" i="11"/>
  <c r="AA136" i="11"/>
  <c r="Z136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1" i="11"/>
  <c r="Z101" i="11"/>
  <c r="AA100" i="11"/>
  <c r="Z100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2" i="11"/>
  <c r="AD172" i="11" s="1"/>
  <c r="X157" i="11"/>
  <c r="X151" i="11"/>
  <c r="AD151" i="11" s="1"/>
  <c r="X139" i="11"/>
  <c r="AD139" i="11" s="1"/>
  <c r="X133" i="11"/>
  <c r="AD133" i="11" s="1"/>
  <c r="X109" i="11"/>
  <c r="AD109" i="11" s="1"/>
  <c r="X102" i="11"/>
  <c r="AD102" i="11" s="1"/>
  <c r="X81" i="11"/>
  <c r="AD81" i="11" s="1"/>
  <c r="X52" i="11"/>
  <c r="AD52" i="11" s="1"/>
  <c r="X20" i="11"/>
  <c r="AD20" i="11" s="1"/>
  <c r="X152" i="11" l="1"/>
  <c r="AD152" i="11" s="1"/>
  <c r="X173" i="11" l="1"/>
  <c r="AD173" i="11" s="1"/>
  <c r="N128" i="9"/>
  <c r="N129" i="9"/>
  <c r="D161" i="9" l="1"/>
  <c r="D154" i="9"/>
  <c r="D179" i="9" s="1"/>
  <c r="T172" i="11" l="1"/>
  <c r="Z172" i="11" s="1"/>
  <c r="T157" i="11"/>
  <c r="T151" i="11"/>
  <c r="Z151" i="11" s="1"/>
  <c r="T139" i="11"/>
  <c r="Z139" i="11" s="1"/>
  <c r="T133" i="11"/>
  <c r="Z133" i="11" s="1"/>
  <c r="T109" i="11"/>
  <c r="Z109" i="11" s="1"/>
  <c r="U99" i="11"/>
  <c r="AA99" i="11" s="1"/>
  <c r="T102" i="11"/>
  <c r="Z102" i="11" s="1"/>
  <c r="T81" i="11"/>
  <c r="Z81" i="11" s="1"/>
  <c r="T52" i="11"/>
  <c r="Z52" i="11" s="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6" i="11"/>
  <c r="V156" i="11"/>
  <c r="W155" i="11"/>
  <c r="V155" i="11"/>
  <c r="W150" i="11"/>
  <c r="V150" i="11"/>
  <c r="W149" i="11"/>
  <c r="V149" i="11"/>
  <c r="W148" i="11"/>
  <c r="V148" i="11"/>
  <c r="W147" i="11"/>
  <c r="V147" i="11"/>
  <c r="W144" i="11"/>
  <c r="V144" i="11"/>
  <c r="W143" i="11"/>
  <c r="V143" i="11"/>
  <c r="W138" i="11"/>
  <c r="V138" i="11"/>
  <c r="W137" i="11"/>
  <c r="V137" i="11"/>
  <c r="W136" i="11"/>
  <c r="V136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101" i="11"/>
  <c r="V101" i="11"/>
  <c r="W100" i="11"/>
  <c r="V100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2" i="11" l="1"/>
  <c r="Z152" i="11" s="1"/>
  <c r="T173" i="11" l="1"/>
  <c r="Z173" i="11" s="1"/>
  <c r="P172" i="11"/>
  <c r="V172" i="11" s="1"/>
  <c r="L172" i="11"/>
  <c r="H172" i="11"/>
  <c r="D172" i="11"/>
  <c r="B172" i="11"/>
  <c r="S171" i="11"/>
  <c r="R171" i="11"/>
  <c r="O171" i="11"/>
  <c r="N171" i="11"/>
  <c r="K171" i="11"/>
  <c r="J171" i="11"/>
  <c r="G171" i="11"/>
  <c r="F171" i="11"/>
  <c r="S170" i="11"/>
  <c r="R170" i="11"/>
  <c r="O170" i="11"/>
  <c r="N170" i="11"/>
  <c r="K170" i="11"/>
  <c r="J170" i="11"/>
  <c r="G170" i="11"/>
  <c r="F170" i="11"/>
  <c r="S169" i="11"/>
  <c r="R169" i="11"/>
  <c r="O169" i="11"/>
  <c r="N169" i="11"/>
  <c r="K169" i="11"/>
  <c r="J169" i="11"/>
  <c r="G169" i="11"/>
  <c r="F169" i="11"/>
  <c r="S168" i="11"/>
  <c r="R168" i="11"/>
  <c r="O168" i="11"/>
  <c r="N168" i="11"/>
  <c r="K168" i="11"/>
  <c r="J168" i="11"/>
  <c r="G168" i="11"/>
  <c r="F168" i="11"/>
  <c r="S167" i="11"/>
  <c r="R167" i="11"/>
  <c r="O167" i="11"/>
  <c r="N167" i="11"/>
  <c r="K167" i="11"/>
  <c r="J167" i="11"/>
  <c r="G167" i="11"/>
  <c r="F167" i="11"/>
  <c r="S166" i="11"/>
  <c r="R166" i="11"/>
  <c r="O166" i="11"/>
  <c r="N166" i="11"/>
  <c r="K166" i="11"/>
  <c r="J166" i="11"/>
  <c r="G166" i="11"/>
  <c r="F166" i="11"/>
  <c r="S165" i="11"/>
  <c r="R165" i="11"/>
  <c r="O165" i="11"/>
  <c r="N165" i="11"/>
  <c r="K165" i="11"/>
  <c r="J165" i="11"/>
  <c r="G165" i="11"/>
  <c r="F165" i="11"/>
  <c r="S164" i="11"/>
  <c r="R164" i="11"/>
  <c r="O164" i="11"/>
  <c r="N164" i="11"/>
  <c r="K164" i="11"/>
  <c r="J164" i="11"/>
  <c r="G164" i="11"/>
  <c r="F164" i="11"/>
  <c r="S163" i="11"/>
  <c r="R163" i="11"/>
  <c r="O163" i="11"/>
  <c r="N163" i="11"/>
  <c r="K163" i="11"/>
  <c r="J163" i="11"/>
  <c r="G163" i="11"/>
  <c r="F163" i="11"/>
  <c r="S162" i="11"/>
  <c r="R162" i="11"/>
  <c r="O162" i="11"/>
  <c r="N162" i="11"/>
  <c r="K162" i="11"/>
  <c r="J162" i="11"/>
  <c r="G162" i="11"/>
  <c r="F162" i="11"/>
  <c r="S161" i="11"/>
  <c r="R161" i="11"/>
  <c r="O161" i="11"/>
  <c r="N161" i="11"/>
  <c r="K161" i="11"/>
  <c r="J161" i="11"/>
  <c r="G161" i="11"/>
  <c r="F161" i="11"/>
  <c r="S160" i="11"/>
  <c r="R160" i="11"/>
  <c r="O160" i="11"/>
  <c r="N160" i="11"/>
  <c r="K160" i="11"/>
  <c r="J160" i="11"/>
  <c r="G160" i="11"/>
  <c r="F160" i="11"/>
  <c r="P157" i="11"/>
  <c r="L157" i="11"/>
  <c r="H157" i="11"/>
  <c r="D157" i="11"/>
  <c r="B157" i="11"/>
  <c r="S156" i="11"/>
  <c r="R156" i="11"/>
  <c r="O156" i="11"/>
  <c r="N156" i="11"/>
  <c r="K156" i="11"/>
  <c r="J156" i="11"/>
  <c r="G156" i="11"/>
  <c r="F156" i="11"/>
  <c r="S155" i="11"/>
  <c r="R155" i="11"/>
  <c r="O155" i="11"/>
  <c r="N155" i="11"/>
  <c r="K155" i="11"/>
  <c r="J155" i="11"/>
  <c r="G155" i="11"/>
  <c r="F155" i="11"/>
  <c r="P151" i="11"/>
  <c r="V151" i="11" s="1"/>
  <c r="L151" i="11"/>
  <c r="H151" i="11"/>
  <c r="D151" i="11"/>
  <c r="B151" i="11"/>
  <c r="S150" i="11"/>
  <c r="R150" i="11"/>
  <c r="O150" i="11"/>
  <c r="N150" i="11"/>
  <c r="K150" i="11"/>
  <c r="J150" i="11"/>
  <c r="G150" i="11"/>
  <c r="F150" i="11"/>
  <c r="S149" i="11"/>
  <c r="R149" i="11"/>
  <c r="O149" i="11"/>
  <c r="N149" i="11"/>
  <c r="K149" i="11"/>
  <c r="J149" i="11"/>
  <c r="G149" i="11"/>
  <c r="F149" i="11"/>
  <c r="S148" i="11"/>
  <c r="R148" i="11"/>
  <c r="O148" i="11"/>
  <c r="N148" i="11"/>
  <c r="K148" i="11"/>
  <c r="J148" i="11"/>
  <c r="G148" i="11"/>
  <c r="F148" i="11"/>
  <c r="S147" i="11"/>
  <c r="R147" i="11"/>
  <c r="O147" i="11"/>
  <c r="N147" i="11"/>
  <c r="K147" i="11"/>
  <c r="J147" i="11"/>
  <c r="G147" i="11"/>
  <c r="F147" i="11"/>
  <c r="S144" i="11"/>
  <c r="R144" i="11"/>
  <c r="O144" i="11"/>
  <c r="N144" i="11"/>
  <c r="K144" i="11"/>
  <c r="J144" i="11"/>
  <c r="G144" i="11"/>
  <c r="F144" i="11"/>
  <c r="S143" i="11"/>
  <c r="R143" i="11"/>
  <c r="O143" i="11"/>
  <c r="N143" i="11"/>
  <c r="K143" i="11"/>
  <c r="J143" i="11"/>
  <c r="G143" i="11"/>
  <c r="F143" i="11"/>
  <c r="P139" i="11"/>
  <c r="V139" i="11" s="1"/>
  <c r="L139" i="11"/>
  <c r="H139" i="11"/>
  <c r="D139" i="11"/>
  <c r="B139" i="11"/>
  <c r="S138" i="11"/>
  <c r="R138" i="11"/>
  <c r="O138" i="11"/>
  <c r="N138" i="11"/>
  <c r="K138" i="11"/>
  <c r="J138" i="11"/>
  <c r="G138" i="11"/>
  <c r="F138" i="11"/>
  <c r="S137" i="11"/>
  <c r="R137" i="11"/>
  <c r="O137" i="11"/>
  <c r="N137" i="11"/>
  <c r="K137" i="11"/>
  <c r="J137" i="11"/>
  <c r="G137" i="11"/>
  <c r="F137" i="11"/>
  <c r="S136" i="11"/>
  <c r="R136" i="11"/>
  <c r="O136" i="11"/>
  <c r="N136" i="11"/>
  <c r="K136" i="11"/>
  <c r="J136" i="11"/>
  <c r="G136" i="11"/>
  <c r="F136" i="11"/>
  <c r="P133" i="11"/>
  <c r="L133" i="11"/>
  <c r="H133" i="11"/>
  <c r="D133" i="11"/>
  <c r="B133" i="11"/>
  <c r="S132" i="11"/>
  <c r="R132" i="11"/>
  <c r="O132" i="11"/>
  <c r="N132" i="11"/>
  <c r="K132" i="11"/>
  <c r="J132" i="11"/>
  <c r="G132" i="11"/>
  <c r="F132" i="11"/>
  <c r="AT131" i="11"/>
  <c r="S131" i="11"/>
  <c r="R131" i="11"/>
  <c r="O131" i="11"/>
  <c r="N131" i="11"/>
  <c r="K131" i="11"/>
  <c r="J131" i="11"/>
  <c r="G131" i="11"/>
  <c r="F131" i="11"/>
  <c r="S130" i="11"/>
  <c r="R130" i="11"/>
  <c r="O130" i="11"/>
  <c r="N130" i="11"/>
  <c r="K130" i="11"/>
  <c r="J130" i="11"/>
  <c r="G130" i="11"/>
  <c r="F130" i="11"/>
  <c r="S129" i="11"/>
  <c r="R129" i="11"/>
  <c r="O129" i="11"/>
  <c r="N129" i="11"/>
  <c r="K129" i="11"/>
  <c r="J129" i="11"/>
  <c r="G129" i="11"/>
  <c r="F129" i="11"/>
  <c r="S128" i="11"/>
  <c r="R128" i="11"/>
  <c r="O128" i="11"/>
  <c r="N128" i="11"/>
  <c r="K128" i="11"/>
  <c r="J128" i="11"/>
  <c r="G128" i="11"/>
  <c r="F128" i="11"/>
  <c r="S127" i="11"/>
  <c r="R127" i="11"/>
  <c r="O127" i="11"/>
  <c r="N127" i="11"/>
  <c r="K127" i="11"/>
  <c r="J127" i="11"/>
  <c r="G127" i="11"/>
  <c r="F127" i="11"/>
  <c r="AT126" i="11"/>
  <c r="AQ126" i="11"/>
  <c r="AS126" i="11" s="1"/>
  <c r="S126" i="11"/>
  <c r="R126" i="11"/>
  <c r="O126" i="11"/>
  <c r="N126" i="11"/>
  <c r="K126" i="11"/>
  <c r="J126" i="11"/>
  <c r="G126" i="11"/>
  <c r="F126" i="11"/>
  <c r="AT125" i="11"/>
  <c r="AS125" i="11"/>
  <c r="S125" i="11"/>
  <c r="R125" i="11"/>
  <c r="O125" i="11"/>
  <c r="N125" i="11"/>
  <c r="K125" i="11"/>
  <c r="J125" i="11"/>
  <c r="G125" i="11"/>
  <c r="F125" i="11"/>
  <c r="AT124" i="11"/>
  <c r="AS124" i="11"/>
  <c r="S124" i="11"/>
  <c r="R124" i="11"/>
  <c r="O124" i="11"/>
  <c r="N124" i="11"/>
  <c r="K124" i="11"/>
  <c r="J124" i="11"/>
  <c r="G124" i="11"/>
  <c r="F124" i="11"/>
  <c r="AT123" i="11"/>
  <c r="AS123" i="11"/>
  <c r="S123" i="11"/>
  <c r="R123" i="11"/>
  <c r="O123" i="11"/>
  <c r="N123" i="11"/>
  <c r="K123" i="11"/>
  <c r="J123" i="11"/>
  <c r="G123" i="11"/>
  <c r="F123" i="11"/>
  <c r="AT122" i="11"/>
  <c r="AS122" i="11"/>
  <c r="S122" i="11"/>
  <c r="R122" i="11"/>
  <c r="O122" i="11"/>
  <c r="N122" i="11"/>
  <c r="K122" i="11"/>
  <c r="J122" i="11"/>
  <c r="G122" i="11"/>
  <c r="F122" i="11"/>
  <c r="AT121" i="11"/>
  <c r="AS121" i="11"/>
  <c r="S121" i="11"/>
  <c r="R121" i="11"/>
  <c r="O121" i="11"/>
  <c r="N121" i="11"/>
  <c r="K121" i="11"/>
  <c r="J121" i="11"/>
  <c r="G121" i="11"/>
  <c r="F121" i="11"/>
  <c r="AT120" i="11"/>
  <c r="AS120" i="11"/>
  <c r="S120" i="11"/>
  <c r="R120" i="11"/>
  <c r="O120" i="11"/>
  <c r="N120" i="11"/>
  <c r="K120" i="11"/>
  <c r="J120" i="11"/>
  <c r="G120" i="11"/>
  <c r="F120" i="11"/>
  <c r="AT119" i="11"/>
  <c r="AS119" i="11"/>
  <c r="S119" i="11"/>
  <c r="R119" i="11"/>
  <c r="O119" i="11"/>
  <c r="N119" i="11"/>
  <c r="K119" i="11"/>
  <c r="J119" i="11"/>
  <c r="G119" i="11"/>
  <c r="F119" i="11"/>
  <c r="AT118" i="11"/>
  <c r="AS118" i="11"/>
  <c r="S118" i="11"/>
  <c r="R118" i="11"/>
  <c r="O118" i="11"/>
  <c r="N118" i="11"/>
  <c r="K118" i="11"/>
  <c r="J118" i="11"/>
  <c r="G118" i="11"/>
  <c r="F118" i="11"/>
  <c r="AT117" i="11"/>
  <c r="AS117" i="11"/>
  <c r="S117" i="11"/>
  <c r="R117" i="11"/>
  <c r="O117" i="11"/>
  <c r="N117" i="11"/>
  <c r="K117" i="11"/>
  <c r="J117" i="11"/>
  <c r="G117" i="11"/>
  <c r="F117" i="11"/>
  <c r="AT116" i="11"/>
  <c r="AS116" i="11"/>
  <c r="S116" i="11"/>
  <c r="R116" i="11"/>
  <c r="O116" i="11"/>
  <c r="N116" i="11"/>
  <c r="K116" i="11"/>
  <c r="J116" i="11"/>
  <c r="G116" i="11"/>
  <c r="F116" i="11"/>
  <c r="AT115" i="11"/>
  <c r="AQ115" i="11"/>
  <c r="AQ131" i="11" s="1"/>
  <c r="AS131" i="11" s="1"/>
  <c r="S115" i="11"/>
  <c r="R115" i="11"/>
  <c r="O115" i="11"/>
  <c r="N115" i="11"/>
  <c r="K115" i="11"/>
  <c r="J115" i="11"/>
  <c r="G115" i="11"/>
  <c r="F115" i="11"/>
  <c r="AT114" i="11"/>
  <c r="AQ114" i="11"/>
  <c r="AS114" i="11" s="1"/>
  <c r="S114" i="11"/>
  <c r="R114" i="11"/>
  <c r="O114" i="11"/>
  <c r="N114" i="11"/>
  <c r="K114" i="11"/>
  <c r="J114" i="11"/>
  <c r="G114" i="11"/>
  <c r="F114" i="11"/>
  <c r="S113" i="11"/>
  <c r="R113" i="11"/>
  <c r="O113" i="11"/>
  <c r="N113" i="11"/>
  <c r="K113" i="11"/>
  <c r="J113" i="11"/>
  <c r="G113" i="11"/>
  <c r="F113" i="11"/>
  <c r="S112" i="11"/>
  <c r="R112" i="11"/>
  <c r="O112" i="11"/>
  <c r="N112" i="11"/>
  <c r="K112" i="11"/>
  <c r="J112" i="11"/>
  <c r="G112" i="11"/>
  <c r="F112" i="11"/>
  <c r="S111" i="11"/>
  <c r="R111" i="11"/>
  <c r="O111" i="11"/>
  <c r="N111" i="11"/>
  <c r="K111" i="11"/>
  <c r="J111" i="11"/>
  <c r="G111" i="11"/>
  <c r="F111" i="11"/>
  <c r="AT110" i="11"/>
  <c r="AS110" i="11"/>
  <c r="AT109" i="11"/>
  <c r="AS109" i="11"/>
  <c r="P109" i="11"/>
  <c r="V109" i="11" s="1"/>
  <c r="L109" i="11"/>
  <c r="H109" i="11"/>
  <c r="D109" i="11"/>
  <c r="B109" i="11"/>
  <c r="AT108" i="11"/>
  <c r="AS108" i="11"/>
  <c r="S108" i="11"/>
  <c r="R108" i="11"/>
  <c r="O108" i="11"/>
  <c r="N108" i="11"/>
  <c r="K108" i="11"/>
  <c r="J108" i="11"/>
  <c r="G108" i="11"/>
  <c r="F108" i="11"/>
  <c r="AT107" i="11"/>
  <c r="AS107" i="11"/>
  <c r="S107" i="11"/>
  <c r="R107" i="11"/>
  <c r="O107" i="11"/>
  <c r="N107" i="11"/>
  <c r="K107" i="11"/>
  <c r="J107" i="11"/>
  <c r="G107" i="11"/>
  <c r="F107" i="11"/>
  <c r="AT106" i="11"/>
  <c r="AS106" i="11"/>
  <c r="S106" i="11"/>
  <c r="R106" i="11"/>
  <c r="O106" i="11"/>
  <c r="N106" i="11"/>
  <c r="K106" i="11"/>
  <c r="J106" i="11"/>
  <c r="G106" i="11"/>
  <c r="F106" i="11"/>
  <c r="AT105" i="11"/>
  <c r="AS105" i="11"/>
  <c r="S105" i="11"/>
  <c r="R105" i="11"/>
  <c r="O105" i="11"/>
  <c r="N105" i="11"/>
  <c r="K105" i="11"/>
  <c r="J105" i="11"/>
  <c r="G105" i="11"/>
  <c r="F105" i="11"/>
  <c r="AT104" i="11"/>
  <c r="AQ104" i="11"/>
  <c r="AS104" i="11" s="1"/>
  <c r="H102" i="11"/>
  <c r="D102" i="11"/>
  <c r="S101" i="11"/>
  <c r="R101" i="11"/>
  <c r="O101" i="11"/>
  <c r="N101" i="11"/>
  <c r="K101" i="11"/>
  <c r="J101" i="11"/>
  <c r="G101" i="11"/>
  <c r="F101" i="11"/>
  <c r="S100" i="11"/>
  <c r="R100" i="11"/>
  <c r="O100" i="11"/>
  <c r="N100" i="11"/>
  <c r="K100" i="11"/>
  <c r="J100" i="11"/>
  <c r="G100" i="11"/>
  <c r="F100" i="11"/>
  <c r="Q99" i="11"/>
  <c r="W99" i="11" s="1"/>
  <c r="P99" i="11"/>
  <c r="V99" i="11" s="1"/>
  <c r="O99" i="11"/>
  <c r="L99" i="11"/>
  <c r="N99" i="11" s="1"/>
  <c r="K99" i="11"/>
  <c r="J99" i="11"/>
  <c r="C99" i="11"/>
  <c r="B99" i="11"/>
  <c r="S98" i="11"/>
  <c r="R98" i="11"/>
  <c r="O98" i="11"/>
  <c r="N98" i="11"/>
  <c r="K98" i="11"/>
  <c r="J98" i="11"/>
  <c r="G98" i="11"/>
  <c r="F98" i="11"/>
  <c r="AT97" i="11"/>
  <c r="AS97" i="11"/>
  <c r="S97" i="11"/>
  <c r="R97" i="11"/>
  <c r="O97" i="11"/>
  <c r="N97" i="11"/>
  <c r="K97" i="11"/>
  <c r="J97" i="11"/>
  <c r="G97" i="11"/>
  <c r="F97" i="11"/>
  <c r="AT96" i="11"/>
  <c r="AS96" i="11"/>
  <c r="S96" i="11"/>
  <c r="R96" i="11"/>
  <c r="O96" i="11"/>
  <c r="N96" i="11"/>
  <c r="K96" i="11"/>
  <c r="J96" i="11"/>
  <c r="G96" i="11"/>
  <c r="F96" i="11"/>
  <c r="AT95" i="11"/>
  <c r="AS95" i="11"/>
  <c r="S95" i="11"/>
  <c r="R95" i="11"/>
  <c r="O95" i="11"/>
  <c r="N95" i="11"/>
  <c r="K95" i="11"/>
  <c r="J95" i="11"/>
  <c r="G95" i="11"/>
  <c r="F95" i="11"/>
  <c r="AT94" i="11"/>
  <c r="AS94" i="11"/>
  <c r="AT93" i="11"/>
  <c r="AS93" i="11"/>
  <c r="AT92" i="11"/>
  <c r="AS92" i="11"/>
  <c r="S92" i="11"/>
  <c r="R92" i="11"/>
  <c r="O92" i="11"/>
  <c r="N92" i="11"/>
  <c r="K92" i="11"/>
  <c r="J92" i="11"/>
  <c r="G92" i="11"/>
  <c r="F92" i="11"/>
  <c r="AT91" i="11"/>
  <c r="AS91" i="11"/>
  <c r="S91" i="11"/>
  <c r="R91" i="11"/>
  <c r="O91" i="11"/>
  <c r="N91" i="11"/>
  <c r="K91" i="11"/>
  <c r="J91" i="11"/>
  <c r="G91" i="11"/>
  <c r="F91" i="11"/>
  <c r="AT90" i="11"/>
  <c r="AS90" i="11"/>
  <c r="S90" i="11"/>
  <c r="R90" i="11"/>
  <c r="N90" i="11"/>
  <c r="J90" i="11"/>
  <c r="I90" i="11"/>
  <c r="O90" i="11" s="1"/>
  <c r="F90" i="11"/>
  <c r="E90" i="11"/>
  <c r="G90" i="11" s="1"/>
  <c r="AT89" i="11"/>
  <c r="AS89" i="11"/>
  <c r="S89" i="11"/>
  <c r="R89" i="11"/>
  <c r="O89" i="11"/>
  <c r="N89" i="11"/>
  <c r="K89" i="11"/>
  <c r="J89" i="11"/>
  <c r="G89" i="11"/>
  <c r="F89" i="11"/>
  <c r="AT88" i="11"/>
  <c r="AS88" i="11"/>
  <c r="S88" i="11"/>
  <c r="R88" i="11"/>
  <c r="O88" i="11"/>
  <c r="N88" i="11"/>
  <c r="K88" i="11"/>
  <c r="J88" i="11"/>
  <c r="G88" i="11"/>
  <c r="F88" i="11"/>
  <c r="AT87" i="11"/>
  <c r="AQ87" i="11"/>
  <c r="AS87" i="11" s="1"/>
  <c r="S87" i="11"/>
  <c r="R87" i="11"/>
  <c r="O87" i="11"/>
  <c r="N87" i="11"/>
  <c r="K87" i="11"/>
  <c r="J87" i="11"/>
  <c r="G87" i="11"/>
  <c r="F87" i="11"/>
  <c r="S86" i="11"/>
  <c r="R86" i="11"/>
  <c r="O86" i="11"/>
  <c r="N86" i="11"/>
  <c r="K86" i="11"/>
  <c r="J86" i="11"/>
  <c r="G86" i="11"/>
  <c r="F86" i="11"/>
  <c r="AT85" i="11"/>
  <c r="AS85" i="11"/>
  <c r="S85" i="11"/>
  <c r="R85" i="11"/>
  <c r="O85" i="11"/>
  <c r="N85" i="11"/>
  <c r="K85" i="11"/>
  <c r="J85" i="11"/>
  <c r="G85" i="11"/>
  <c r="F85" i="11"/>
  <c r="AT81" i="11"/>
  <c r="AS81" i="11"/>
  <c r="P81" i="11"/>
  <c r="V81" i="11" s="1"/>
  <c r="L81" i="11"/>
  <c r="H81" i="11"/>
  <c r="D81" i="11"/>
  <c r="B81" i="11"/>
  <c r="S80" i="11"/>
  <c r="R80" i="11"/>
  <c r="O80" i="11"/>
  <c r="N80" i="11"/>
  <c r="K80" i="11"/>
  <c r="J80" i="11"/>
  <c r="G80" i="11"/>
  <c r="F80" i="11"/>
  <c r="S79" i="11"/>
  <c r="R79" i="11"/>
  <c r="O79" i="11"/>
  <c r="N79" i="11"/>
  <c r="K79" i="11"/>
  <c r="J79" i="11"/>
  <c r="G79" i="11"/>
  <c r="F79" i="11"/>
  <c r="S78" i="11"/>
  <c r="R78" i="11"/>
  <c r="O78" i="11"/>
  <c r="N78" i="11"/>
  <c r="K78" i="11"/>
  <c r="J78" i="11"/>
  <c r="G78" i="11"/>
  <c r="F78" i="11"/>
  <c r="S77" i="11"/>
  <c r="R77" i="11"/>
  <c r="O77" i="11"/>
  <c r="N77" i="11"/>
  <c r="K77" i="11"/>
  <c r="J77" i="11"/>
  <c r="G77" i="11"/>
  <c r="F77" i="11"/>
  <c r="S76" i="11"/>
  <c r="R76" i="11"/>
  <c r="O76" i="11"/>
  <c r="N76" i="11"/>
  <c r="K76" i="11"/>
  <c r="J76" i="11"/>
  <c r="G76" i="11"/>
  <c r="F76" i="11"/>
  <c r="S75" i="11"/>
  <c r="R75" i="11"/>
  <c r="O75" i="11"/>
  <c r="N75" i="11"/>
  <c r="K75" i="11"/>
  <c r="J75" i="11"/>
  <c r="G75" i="11"/>
  <c r="F75" i="11"/>
  <c r="S74" i="11"/>
  <c r="R74" i="11"/>
  <c r="O74" i="11"/>
  <c r="N74" i="11"/>
  <c r="K74" i="11"/>
  <c r="J74" i="11"/>
  <c r="G74" i="11"/>
  <c r="F74" i="11"/>
  <c r="S73" i="11"/>
  <c r="R73" i="11"/>
  <c r="O73" i="11"/>
  <c r="N73" i="11"/>
  <c r="K73" i="11"/>
  <c r="J73" i="11"/>
  <c r="G73" i="11"/>
  <c r="F73" i="11"/>
  <c r="S72" i="11"/>
  <c r="R72" i="11"/>
  <c r="O72" i="11"/>
  <c r="N72" i="11"/>
  <c r="K72" i="11"/>
  <c r="J72" i="11"/>
  <c r="G72" i="11"/>
  <c r="F72" i="11"/>
  <c r="S71" i="11"/>
  <c r="R71" i="11"/>
  <c r="O71" i="11"/>
  <c r="N71" i="11"/>
  <c r="K71" i="11"/>
  <c r="J71" i="11"/>
  <c r="G71" i="11"/>
  <c r="F71" i="11"/>
  <c r="S70" i="11"/>
  <c r="R70" i="11"/>
  <c r="O70" i="11"/>
  <c r="N70" i="11"/>
  <c r="K70" i="11"/>
  <c r="J70" i="11"/>
  <c r="G70" i="11"/>
  <c r="F70" i="11"/>
  <c r="AT69" i="11"/>
  <c r="AS69" i="11"/>
  <c r="S69" i="11"/>
  <c r="R69" i="11"/>
  <c r="O69" i="11"/>
  <c r="N69" i="11"/>
  <c r="K69" i="11"/>
  <c r="J69" i="11"/>
  <c r="G69" i="11"/>
  <c r="F69" i="11"/>
  <c r="S68" i="11"/>
  <c r="R68" i="11"/>
  <c r="O68" i="11"/>
  <c r="N68" i="11"/>
  <c r="K68" i="11"/>
  <c r="J68" i="11"/>
  <c r="G68" i="11"/>
  <c r="F68" i="11"/>
  <c r="AT67" i="11"/>
  <c r="AS67" i="11"/>
  <c r="S67" i="11"/>
  <c r="R67" i="11"/>
  <c r="O67" i="11"/>
  <c r="N67" i="11"/>
  <c r="K67" i="11"/>
  <c r="J67" i="11"/>
  <c r="G67" i="11"/>
  <c r="F67" i="11"/>
  <c r="AT66" i="11"/>
  <c r="AS66" i="11"/>
  <c r="S66" i="11"/>
  <c r="R66" i="11"/>
  <c r="O66" i="11"/>
  <c r="N66" i="11"/>
  <c r="K66" i="11"/>
  <c r="J66" i="11"/>
  <c r="G66" i="11"/>
  <c r="F66" i="11"/>
  <c r="AT65" i="11"/>
  <c r="AS65" i="11"/>
  <c r="S65" i="11"/>
  <c r="R65" i="11"/>
  <c r="O65" i="11"/>
  <c r="N65" i="11"/>
  <c r="K65" i="11"/>
  <c r="J65" i="11"/>
  <c r="G65" i="11"/>
  <c r="F65" i="11"/>
  <c r="AT64" i="11"/>
  <c r="AS64" i="11"/>
  <c r="S64" i="11"/>
  <c r="R64" i="11"/>
  <c r="O64" i="11"/>
  <c r="N64" i="11"/>
  <c r="K64" i="11"/>
  <c r="J64" i="11"/>
  <c r="G64" i="11"/>
  <c r="F64" i="11"/>
  <c r="AT63" i="11"/>
  <c r="AS63" i="11"/>
  <c r="S63" i="11"/>
  <c r="R63" i="11"/>
  <c r="O63" i="11"/>
  <c r="N63" i="11"/>
  <c r="K63" i="11"/>
  <c r="J63" i="11"/>
  <c r="G63" i="11"/>
  <c r="F63" i="11"/>
  <c r="AT62" i="11"/>
  <c r="AS62" i="11"/>
  <c r="S62" i="11"/>
  <c r="R62" i="11"/>
  <c r="O62" i="11"/>
  <c r="N62" i="11"/>
  <c r="K62" i="11"/>
  <c r="J62" i="11"/>
  <c r="G62" i="11"/>
  <c r="F62" i="11"/>
  <c r="AT61" i="11"/>
  <c r="AS61" i="11"/>
  <c r="S61" i="11"/>
  <c r="R61" i="11"/>
  <c r="O61" i="11"/>
  <c r="N61" i="11"/>
  <c r="K61" i="11"/>
  <c r="J61" i="11"/>
  <c r="G61" i="11"/>
  <c r="F61" i="11"/>
  <c r="AT60" i="11"/>
  <c r="AS60" i="11"/>
  <c r="S60" i="11"/>
  <c r="R60" i="11"/>
  <c r="O60" i="11"/>
  <c r="N60" i="11"/>
  <c r="K60" i="11"/>
  <c r="J60" i="11"/>
  <c r="G60" i="11"/>
  <c r="F60" i="11"/>
  <c r="AT59" i="11"/>
  <c r="AS59" i="11"/>
  <c r="S59" i="11"/>
  <c r="R59" i="11"/>
  <c r="O59" i="11"/>
  <c r="N59" i="11"/>
  <c r="K59" i="11"/>
  <c r="J59" i="11"/>
  <c r="G59" i="11"/>
  <c r="F59" i="11"/>
  <c r="S58" i="11"/>
  <c r="R58" i="11"/>
  <c r="O58" i="11"/>
  <c r="N58" i="11"/>
  <c r="K58" i="11"/>
  <c r="J58" i="11"/>
  <c r="G58" i="11"/>
  <c r="F58" i="11"/>
  <c r="AT57" i="11"/>
  <c r="AS57" i="11"/>
  <c r="S57" i="11"/>
  <c r="R57" i="11"/>
  <c r="O57" i="11"/>
  <c r="N57" i="11"/>
  <c r="K57" i="11"/>
  <c r="J57" i="11"/>
  <c r="G57" i="11"/>
  <c r="F57" i="11"/>
  <c r="AT56" i="11"/>
  <c r="AS56" i="11"/>
  <c r="S56" i="11"/>
  <c r="R56" i="11"/>
  <c r="O56" i="11"/>
  <c r="N56" i="11"/>
  <c r="K56" i="11"/>
  <c r="J56" i="11"/>
  <c r="G56" i="11"/>
  <c r="F56" i="11"/>
  <c r="AT55" i="11"/>
  <c r="AS55" i="11"/>
  <c r="S55" i="11"/>
  <c r="R55" i="11"/>
  <c r="O55" i="11"/>
  <c r="N55" i="11"/>
  <c r="K55" i="11"/>
  <c r="J55" i="11"/>
  <c r="G55" i="11"/>
  <c r="F55" i="11"/>
  <c r="AT54" i="11"/>
  <c r="AS54" i="11"/>
  <c r="AT52" i="11"/>
  <c r="AQ52" i="11"/>
  <c r="AS52" i="11" s="1"/>
  <c r="P52" i="11"/>
  <c r="V52" i="11" s="1"/>
  <c r="L52" i="11"/>
  <c r="H52" i="11"/>
  <c r="D52" i="11"/>
  <c r="B52" i="11"/>
  <c r="AT51" i="11"/>
  <c r="AS51" i="11"/>
  <c r="S51" i="11"/>
  <c r="R51" i="11"/>
  <c r="O51" i="11"/>
  <c r="N51" i="11"/>
  <c r="K51" i="11"/>
  <c r="J51" i="11"/>
  <c r="G51" i="11"/>
  <c r="F51" i="11"/>
  <c r="S50" i="11"/>
  <c r="R50" i="11"/>
  <c r="O50" i="11"/>
  <c r="N50" i="11"/>
  <c r="K50" i="11"/>
  <c r="J50" i="11"/>
  <c r="G50" i="11"/>
  <c r="F50" i="11"/>
  <c r="S49" i="11"/>
  <c r="R49" i="11"/>
  <c r="O49" i="11"/>
  <c r="N49" i="11"/>
  <c r="K49" i="11"/>
  <c r="J49" i="11"/>
  <c r="G49" i="11"/>
  <c r="F49" i="11"/>
  <c r="S48" i="11"/>
  <c r="R48" i="11"/>
  <c r="O48" i="11"/>
  <c r="N48" i="11"/>
  <c r="K48" i="11"/>
  <c r="J48" i="11"/>
  <c r="G48" i="11"/>
  <c r="F48" i="11"/>
  <c r="S47" i="11"/>
  <c r="R47" i="11"/>
  <c r="O47" i="11"/>
  <c r="N47" i="11"/>
  <c r="K47" i="11"/>
  <c r="J47" i="11"/>
  <c r="G47" i="11"/>
  <c r="F47" i="11"/>
  <c r="S46" i="11"/>
  <c r="R46" i="11"/>
  <c r="O46" i="11"/>
  <c r="N46" i="11"/>
  <c r="K46" i="11"/>
  <c r="J46" i="11"/>
  <c r="G46" i="11"/>
  <c r="F46" i="11"/>
  <c r="S45" i="11"/>
  <c r="R45" i="11"/>
  <c r="O45" i="11"/>
  <c r="N45" i="11"/>
  <c r="K45" i="11"/>
  <c r="J45" i="11"/>
  <c r="G45" i="11"/>
  <c r="F45" i="11"/>
  <c r="S44" i="11"/>
  <c r="R44" i="11"/>
  <c r="O44" i="11"/>
  <c r="N44" i="11"/>
  <c r="K44" i="11"/>
  <c r="J44" i="11"/>
  <c r="G44" i="11"/>
  <c r="F44" i="11"/>
  <c r="S43" i="11"/>
  <c r="R43" i="11"/>
  <c r="O43" i="11"/>
  <c r="N43" i="11"/>
  <c r="K43" i="11"/>
  <c r="J43" i="11"/>
  <c r="G43" i="11"/>
  <c r="F43" i="11"/>
  <c r="S42" i="11"/>
  <c r="R42" i="11"/>
  <c r="O42" i="11"/>
  <c r="N42" i="11"/>
  <c r="K42" i="11"/>
  <c r="J42" i="11"/>
  <c r="G42" i="11"/>
  <c r="F42" i="11"/>
  <c r="S41" i="11"/>
  <c r="R41" i="11"/>
  <c r="O41" i="11"/>
  <c r="N41" i="11"/>
  <c r="K41" i="11"/>
  <c r="J41" i="11"/>
  <c r="G41" i="11"/>
  <c r="F41" i="11"/>
  <c r="S40" i="11"/>
  <c r="R40" i="11"/>
  <c r="O40" i="11"/>
  <c r="N40" i="11"/>
  <c r="K40" i="11"/>
  <c r="J40" i="11"/>
  <c r="G40" i="11"/>
  <c r="F40" i="11"/>
  <c r="S39" i="11"/>
  <c r="R39" i="11"/>
  <c r="O39" i="11"/>
  <c r="N39" i="11"/>
  <c r="K39" i="11"/>
  <c r="J39" i="11"/>
  <c r="G39" i="11"/>
  <c r="F39" i="11"/>
  <c r="S38" i="11"/>
  <c r="R38" i="11"/>
  <c r="O38" i="11"/>
  <c r="N38" i="11"/>
  <c r="K38" i="11"/>
  <c r="J38" i="11"/>
  <c r="G38" i="11"/>
  <c r="F38" i="11"/>
  <c r="S37" i="11"/>
  <c r="R37" i="11"/>
  <c r="O37" i="11"/>
  <c r="N37" i="11"/>
  <c r="K37" i="11"/>
  <c r="J37" i="11"/>
  <c r="G37" i="11"/>
  <c r="F37" i="11"/>
  <c r="S36" i="11"/>
  <c r="R36" i="11"/>
  <c r="O36" i="11"/>
  <c r="N36" i="11"/>
  <c r="K36" i="11"/>
  <c r="J36" i="11"/>
  <c r="G36" i="11"/>
  <c r="F36" i="11"/>
  <c r="S35" i="11"/>
  <c r="R35" i="11"/>
  <c r="O35" i="11"/>
  <c r="N35" i="11"/>
  <c r="K35" i="11"/>
  <c r="J35" i="11"/>
  <c r="G35" i="11"/>
  <c r="F35" i="11"/>
  <c r="S34" i="11"/>
  <c r="R34" i="11"/>
  <c r="O34" i="11"/>
  <c r="N34" i="11"/>
  <c r="K34" i="11"/>
  <c r="J34" i="11"/>
  <c r="G34" i="11"/>
  <c r="F34" i="11"/>
  <c r="S33" i="11"/>
  <c r="R33" i="11"/>
  <c r="O33" i="11"/>
  <c r="N33" i="11"/>
  <c r="K33" i="11"/>
  <c r="J33" i="11"/>
  <c r="G33" i="11"/>
  <c r="F33" i="11"/>
  <c r="S32" i="11"/>
  <c r="R32" i="11"/>
  <c r="O32" i="11"/>
  <c r="N32" i="11"/>
  <c r="K32" i="11"/>
  <c r="J32" i="11"/>
  <c r="G32" i="11"/>
  <c r="F32" i="11"/>
  <c r="S31" i="11"/>
  <c r="R31" i="11"/>
  <c r="O31" i="11"/>
  <c r="N31" i="11"/>
  <c r="K31" i="11"/>
  <c r="J31" i="11"/>
  <c r="G31" i="11"/>
  <c r="F31" i="11"/>
  <c r="S30" i="11"/>
  <c r="R30" i="11"/>
  <c r="O30" i="11"/>
  <c r="N30" i="11"/>
  <c r="K30" i="11"/>
  <c r="J30" i="11"/>
  <c r="G30" i="11"/>
  <c r="F30" i="11"/>
  <c r="S29" i="11"/>
  <c r="R29" i="11"/>
  <c r="O29" i="11"/>
  <c r="N29" i="11"/>
  <c r="K29" i="11"/>
  <c r="J29" i="11"/>
  <c r="G29" i="11"/>
  <c r="F29" i="11"/>
  <c r="AT28" i="11"/>
  <c r="AS28" i="11"/>
  <c r="S28" i="11"/>
  <c r="R28" i="11"/>
  <c r="O28" i="11"/>
  <c r="N28" i="11"/>
  <c r="K28" i="11"/>
  <c r="J28" i="11"/>
  <c r="G28" i="11"/>
  <c r="F28" i="11"/>
  <c r="AT27" i="11"/>
  <c r="AS27" i="11"/>
  <c r="S27" i="11"/>
  <c r="R27" i="11"/>
  <c r="O27" i="11"/>
  <c r="N27" i="11"/>
  <c r="K27" i="11"/>
  <c r="J27" i="11"/>
  <c r="G27" i="11"/>
  <c r="F27" i="11"/>
  <c r="AT26" i="11"/>
  <c r="AS26" i="11"/>
  <c r="S26" i="11"/>
  <c r="R26" i="11"/>
  <c r="O26" i="11"/>
  <c r="N26" i="11"/>
  <c r="K26" i="11"/>
  <c r="J26" i="11"/>
  <c r="G26" i="11"/>
  <c r="F26" i="11"/>
  <c r="AT25" i="11"/>
  <c r="AS25" i="11"/>
  <c r="S25" i="11"/>
  <c r="R25" i="11"/>
  <c r="O25" i="11"/>
  <c r="N25" i="11"/>
  <c r="K25" i="11"/>
  <c r="J25" i="11"/>
  <c r="G25" i="11"/>
  <c r="F25" i="11"/>
  <c r="AT24" i="11"/>
  <c r="AS24" i="11"/>
  <c r="S24" i="11"/>
  <c r="R24" i="11"/>
  <c r="O24" i="11"/>
  <c r="N24" i="11"/>
  <c r="K24" i="11"/>
  <c r="J24" i="11"/>
  <c r="G24" i="11"/>
  <c r="F24" i="11"/>
  <c r="AT23" i="11"/>
  <c r="AS23" i="11"/>
  <c r="S23" i="11"/>
  <c r="R23" i="11"/>
  <c r="O23" i="11"/>
  <c r="N23" i="11"/>
  <c r="K23" i="11"/>
  <c r="J23" i="11"/>
  <c r="G23" i="11"/>
  <c r="F23" i="11"/>
  <c r="AT22" i="11"/>
  <c r="AS22" i="11"/>
  <c r="AT20" i="11"/>
  <c r="AQ20" i="11"/>
  <c r="AS20" i="11" s="1"/>
  <c r="P20" i="11"/>
  <c r="V20" i="11" s="1"/>
  <c r="L20" i="11"/>
  <c r="H20" i="11"/>
  <c r="D20" i="11"/>
  <c r="B20" i="11"/>
  <c r="AT19" i="11"/>
  <c r="AS19" i="11"/>
  <c r="S19" i="11"/>
  <c r="R19" i="11"/>
  <c r="O19" i="11"/>
  <c r="N19" i="11"/>
  <c r="K19" i="11"/>
  <c r="J19" i="11"/>
  <c r="G19" i="11"/>
  <c r="F19" i="11"/>
  <c r="S18" i="11"/>
  <c r="R18" i="11"/>
  <c r="O18" i="11"/>
  <c r="N18" i="11"/>
  <c r="K18" i="11"/>
  <c r="J18" i="11"/>
  <c r="G18" i="11"/>
  <c r="F18" i="11"/>
  <c r="S17" i="11"/>
  <c r="R17" i="11"/>
  <c r="O17" i="11"/>
  <c r="N17" i="11"/>
  <c r="K17" i="11"/>
  <c r="J17" i="11"/>
  <c r="G17" i="11"/>
  <c r="F17" i="11"/>
  <c r="S16" i="11"/>
  <c r="R16" i="11"/>
  <c r="O16" i="11"/>
  <c r="N16" i="11"/>
  <c r="K16" i="11"/>
  <c r="J16" i="11"/>
  <c r="G16" i="11"/>
  <c r="F16" i="11"/>
  <c r="S15" i="11"/>
  <c r="R15" i="11"/>
  <c r="O15" i="11"/>
  <c r="N15" i="11"/>
  <c r="K15" i="11"/>
  <c r="J15" i="11"/>
  <c r="G15" i="11"/>
  <c r="F15" i="11"/>
  <c r="AT14" i="11"/>
  <c r="AS14" i="11"/>
  <c r="S14" i="11"/>
  <c r="R14" i="11"/>
  <c r="O14" i="11"/>
  <c r="N14" i="11"/>
  <c r="K14" i="11"/>
  <c r="J14" i="11"/>
  <c r="G14" i="11"/>
  <c r="F14" i="11"/>
  <c r="AT13" i="11"/>
  <c r="AS13" i="11"/>
  <c r="S13" i="11"/>
  <c r="R13" i="11"/>
  <c r="O13" i="11"/>
  <c r="N13" i="11"/>
  <c r="K13" i="11"/>
  <c r="J13" i="11"/>
  <c r="G13" i="11"/>
  <c r="F13" i="11"/>
  <c r="AT12" i="11"/>
  <c r="AS12" i="11"/>
  <c r="S12" i="11"/>
  <c r="R12" i="11"/>
  <c r="O12" i="11"/>
  <c r="N12" i="11"/>
  <c r="K12" i="11"/>
  <c r="J12" i="11"/>
  <c r="G12" i="11"/>
  <c r="F12" i="11"/>
  <c r="AT11" i="11"/>
  <c r="AS11" i="11"/>
  <c r="S11" i="11"/>
  <c r="R11" i="11"/>
  <c r="O11" i="11"/>
  <c r="N11" i="11"/>
  <c r="K11" i="11"/>
  <c r="J11" i="11"/>
  <c r="G11" i="11"/>
  <c r="F11" i="11"/>
  <c r="AT10" i="11"/>
  <c r="AS10" i="11"/>
  <c r="S10" i="11"/>
  <c r="R10" i="11"/>
  <c r="O10" i="11"/>
  <c r="N10" i="11"/>
  <c r="K10" i="11"/>
  <c r="J10" i="11"/>
  <c r="G10" i="11"/>
  <c r="F10" i="11"/>
  <c r="S9" i="11"/>
  <c r="R9" i="11"/>
  <c r="O9" i="11"/>
  <c r="N9" i="11"/>
  <c r="K9" i="11"/>
  <c r="J9" i="11"/>
  <c r="G9" i="11"/>
  <c r="F9" i="11"/>
  <c r="AT8" i="11"/>
  <c r="AS8" i="11"/>
  <c r="S8" i="11"/>
  <c r="R8" i="11"/>
  <c r="O8" i="11"/>
  <c r="N8" i="11"/>
  <c r="K8" i="11"/>
  <c r="J8" i="11"/>
  <c r="G8" i="11"/>
  <c r="F8" i="11"/>
  <c r="AT7" i="11"/>
  <c r="AS7" i="11"/>
  <c r="S7" i="11"/>
  <c r="R7" i="11"/>
  <c r="O7" i="11"/>
  <c r="N7" i="11"/>
  <c r="K7" i="11"/>
  <c r="J7" i="11"/>
  <c r="G7" i="11"/>
  <c r="F7" i="11"/>
  <c r="AT6" i="11"/>
  <c r="AS6" i="11"/>
  <c r="S6" i="11"/>
  <c r="R6" i="11"/>
  <c r="O6" i="11"/>
  <c r="N6" i="11"/>
  <c r="K6" i="11"/>
  <c r="J6" i="11"/>
  <c r="G6" i="11"/>
  <c r="F6" i="11"/>
  <c r="AT5" i="11"/>
  <c r="AS5" i="11"/>
  <c r="S5" i="11"/>
  <c r="R5" i="11"/>
  <c r="O5" i="11"/>
  <c r="N5" i="11"/>
  <c r="K5" i="11"/>
  <c r="J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8" i="9"/>
  <c r="I178" i="9"/>
  <c r="J176" i="9" s="1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6" i="9"/>
  <c r="O166" i="9"/>
  <c r="N166" i="9"/>
  <c r="E166" i="9"/>
  <c r="P161" i="9"/>
  <c r="I161" i="9"/>
  <c r="J159" i="9" s="1"/>
  <c r="P160" i="9"/>
  <c r="O160" i="9"/>
  <c r="N160" i="9"/>
  <c r="E160" i="9"/>
  <c r="P159" i="9"/>
  <c r="O159" i="9"/>
  <c r="N159" i="9"/>
  <c r="E159" i="9"/>
  <c r="P153" i="9"/>
  <c r="I153" i="9"/>
  <c r="J149" i="9" s="1"/>
  <c r="P152" i="9"/>
  <c r="O152" i="9"/>
  <c r="N152" i="9"/>
  <c r="E152" i="9"/>
  <c r="P151" i="9"/>
  <c r="O151" i="9"/>
  <c r="N151" i="9"/>
  <c r="E151" i="9"/>
  <c r="P150" i="9"/>
  <c r="O150" i="9"/>
  <c r="N150" i="9"/>
  <c r="E150" i="9"/>
  <c r="P149" i="9"/>
  <c r="O149" i="9"/>
  <c r="N149" i="9"/>
  <c r="E149" i="9"/>
  <c r="P146" i="9"/>
  <c r="O146" i="9"/>
  <c r="N146" i="9"/>
  <c r="E146" i="9"/>
  <c r="P145" i="9"/>
  <c r="O145" i="9"/>
  <c r="N145" i="9"/>
  <c r="E145" i="9"/>
  <c r="P141" i="9"/>
  <c r="I141" i="9"/>
  <c r="J139" i="9" s="1"/>
  <c r="P140" i="9"/>
  <c r="O140" i="9"/>
  <c r="N140" i="9"/>
  <c r="E140" i="9"/>
  <c r="P139" i="9"/>
  <c r="O139" i="9"/>
  <c r="N139" i="9"/>
  <c r="E139" i="9"/>
  <c r="P138" i="9"/>
  <c r="O138" i="9"/>
  <c r="N138" i="9"/>
  <c r="E138" i="9"/>
  <c r="P135" i="9"/>
  <c r="I135" i="9"/>
  <c r="J130" i="9" s="1"/>
  <c r="P134" i="9"/>
  <c r="O134" i="9"/>
  <c r="N134" i="9"/>
  <c r="E134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N130" i="9"/>
  <c r="E130" i="9"/>
  <c r="P129" i="9"/>
  <c r="O129" i="9"/>
  <c r="E129" i="9"/>
  <c r="P128" i="9"/>
  <c r="O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3" i="9"/>
  <c r="O113" i="9"/>
  <c r="N113" i="9"/>
  <c r="E113" i="9"/>
  <c r="P110" i="9"/>
  <c r="I110" i="9"/>
  <c r="J108" i="9" s="1"/>
  <c r="P109" i="9"/>
  <c r="O109" i="9"/>
  <c r="N109" i="9"/>
  <c r="E109" i="9"/>
  <c r="P108" i="9"/>
  <c r="O108" i="9"/>
  <c r="N108" i="9"/>
  <c r="E108" i="9"/>
  <c r="P107" i="9"/>
  <c r="O107" i="9"/>
  <c r="N107" i="9"/>
  <c r="E107" i="9"/>
  <c r="P106" i="9"/>
  <c r="O106" i="9"/>
  <c r="N106" i="9"/>
  <c r="E106" i="9"/>
  <c r="P103" i="9"/>
  <c r="I103" i="9"/>
  <c r="J91" i="9" s="1"/>
  <c r="E97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P96" i="9"/>
  <c r="O96" i="9"/>
  <c r="N96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8" i="9"/>
  <c r="O88" i="9"/>
  <c r="N88" i="9"/>
  <c r="P87" i="9"/>
  <c r="O87" i="9"/>
  <c r="N87" i="9"/>
  <c r="P86" i="9"/>
  <c r="O86" i="9"/>
  <c r="N86" i="9"/>
  <c r="P82" i="9"/>
  <c r="I82" i="9"/>
  <c r="J81" i="9" s="1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N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B102" i="11" l="1"/>
  <c r="G99" i="11"/>
  <c r="J160" i="9"/>
  <c r="J51" i="9"/>
  <c r="J42" i="9"/>
  <c r="J175" i="9"/>
  <c r="J81" i="11"/>
  <c r="AS115" i="11"/>
  <c r="F133" i="11"/>
  <c r="J102" i="11"/>
  <c r="J52" i="11"/>
  <c r="F172" i="11"/>
  <c r="F99" i="11"/>
  <c r="J109" i="11"/>
  <c r="N139" i="11"/>
  <c r="J172" i="11"/>
  <c r="R133" i="11"/>
  <c r="V133" i="11"/>
  <c r="N161" i="9"/>
  <c r="R161" i="9"/>
  <c r="J80" i="9"/>
  <c r="J69" i="9"/>
  <c r="J131" i="9"/>
  <c r="J128" i="9"/>
  <c r="J129" i="9"/>
  <c r="E101" i="9"/>
  <c r="E88" i="9"/>
  <c r="E92" i="9"/>
  <c r="E86" i="9"/>
  <c r="E90" i="9"/>
  <c r="E98" i="9"/>
  <c r="E100" i="9"/>
  <c r="E96" i="9"/>
  <c r="E102" i="9"/>
  <c r="E82" i="9"/>
  <c r="E87" i="9"/>
  <c r="E89" i="9"/>
  <c r="E91" i="9"/>
  <c r="E93" i="9"/>
  <c r="E99" i="9"/>
  <c r="F52" i="11"/>
  <c r="N151" i="11"/>
  <c r="R99" i="11"/>
  <c r="P102" i="11"/>
  <c r="V102" i="11" s="1"/>
  <c r="N81" i="11"/>
  <c r="J151" i="11"/>
  <c r="B152" i="11"/>
  <c r="F139" i="11"/>
  <c r="N20" i="11"/>
  <c r="N109" i="11"/>
  <c r="N172" i="11"/>
  <c r="R52" i="11"/>
  <c r="L102" i="11"/>
  <c r="K90" i="11"/>
  <c r="J139" i="11"/>
  <c r="F109" i="11"/>
  <c r="R20" i="11"/>
  <c r="F81" i="11"/>
  <c r="D152" i="11"/>
  <c r="F20" i="11"/>
  <c r="F102" i="11"/>
  <c r="H152" i="11"/>
  <c r="J20" i="11"/>
  <c r="S99" i="11"/>
  <c r="N133" i="11"/>
  <c r="J133" i="11"/>
  <c r="R151" i="11"/>
  <c r="R172" i="11"/>
  <c r="F151" i="11"/>
  <c r="N52" i="11"/>
  <c r="R81" i="11"/>
  <c r="R109" i="11"/>
  <c r="R139" i="11"/>
  <c r="J109" i="9"/>
  <c r="J106" i="9"/>
  <c r="J107" i="9"/>
  <c r="N110" i="9"/>
  <c r="N141" i="9"/>
  <c r="J169" i="9"/>
  <c r="J172" i="9"/>
  <c r="J168" i="9"/>
  <c r="J171" i="9"/>
  <c r="J174" i="9"/>
  <c r="J167" i="9"/>
  <c r="J170" i="9"/>
  <c r="J177" i="9"/>
  <c r="R179" i="9"/>
  <c r="J166" i="9"/>
  <c r="J173" i="9"/>
  <c r="N178" i="9"/>
  <c r="J118" i="9"/>
  <c r="J132" i="9"/>
  <c r="J113" i="9"/>
  <c r="J134" i="9"/>
  <c r="J125" i="9"/>
  <c r="J127" i="9"/>
  <c r="J120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75" i="9"/>
  <c r="J138" i="9"/>
  <c r="J140" i="9"/>
  <c r="J119" i="9"/>
  <c r="J126" i="9"/>
  <c r="J133" i="9"/>
  <c r="J116" i="9"/>
  <c r="J117" i="9"/>
  <c r="J124" i="9"/>
  <c r="J114" i="9"/>
  <c r="J122" i="9"/>
  <c r="J121" i="9"/>
  <c r="N135" i="9"/>
  <c r="J115" i="9"/>
  <c r="J123" i="9"/>
  <c r="J93" i="9"/>
  <c r="N103" i="9"/>
  <c r="J86" i="9"/>
  <c r="J88" i="9"/>
  <c r="J98" i="9"/>
  <c r="J89" i="9"/>
  <c r="J90" i="9"/>
  <c r="J102" i="9"/>
  <c r="J87" i="9"/>
  <c r="J97" i="9"/>
  <c r="J92" i="9"/>
  <c r="J99" i="9"/>
  <c r="J101" i="9"/>
  <c r="J96" i="9"/>
  <c r="J100" i="9"/>
  <c r="J71" i="9"/>
  <c r="J77" i="9"/>
  <c r="J59" i="9"/>
  <c r="J79" i="9"/>
  <c r="J61" i="9"/>
  <c r="J67" i="9"/>
  <c r="J66" i="9"/>
  <c r="J74" i="9"/>
  <c r="J60" i="9"/>
  <c r="J68" i="9"/>
  <c r="J76" i="9"/>
  <c r="N82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J150" i="9"/>
  <c r="N153" i="9"/>
  <c r="J152" i="9"/>
  <c r="J151" i="9"/>
  <c r="I154" i="9"/>
  <c r="J153" i="9" s="1"/>
  <c r="J146" i="9"/>
  <c r="J145" i="9"/>
  <c r="B173" i="11" l="1"/>
  <c r="R102" i="11"/>
  <c r="P152" i="11"/>
  <c r="V152" i="11" s="1"/>
  <c r="N102" i="11"/>
  <c r="E21" i="9"/>
  <c r="E53" i="9"/>
  <c r="E153" i="9"/>
  <c r="E135" i="9"/>
  <c r="E110" i="9"/>
  <c r="E141" i="9"/>
  <c r="E103" i="9"/>
  <c r="L152" i="11"/>
  <c r="F152" i="11"/>
  <c r="D173" i="11"/>
  <c r="F173" i="11" s="1"/>
  <c r="H173" i="11"/>
  <c r="J152" i="11"/>
  <c r="I179" i="9"/>
  <c r="J135" i="9"/>
  <c r="R154" i="9"/>
  <c r="N154" i="9"/>
  <c r="J141" i="9"/>
  <c r="J110" i="9"/>
  <c r="J21" i="9"/>
  <c r="J82" i="9"/>
  <c r="J53" i="9"/>
  <c r="J103" i="9"/>
  <c r="P173" i="11" l="1"/>
  <c r="V173" i="11" s="1"/>
  <c r="L173" i="11"/>
  <c r="R152" i="11"/>
  <c r="N152" i="11"/>
  <c r="J173" i="11"/>
  <c r="R173" i="11" l="1"/>
  <c r="N173" i="11"/>
  <c r="P93" i="9" l="1"/>
  <c r="P59" i="9"/>
  <c r="P133" i="9"/>
</calcChain>
</file>

<file path=xl/sharedStrings.xml><?xml version="1.0" encoding="utf-8"?>
<sst xmlns="http://schemas.openxmlformats.org/spreadsheetml/2006/main" count="688" uniqueCount="269">
  <si>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</si>
  <si>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</si>
  <si>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</si>
  <si>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</si>
  <si>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</si>
  <si>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</si>
  <si>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</si>
  <si>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</si>
  <si>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</si>
  <si>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</si>
  <si>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</si>
  <si>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</si>
  <si>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</si>
  <si>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</si>
  <si>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</si>
  <si>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</si>
  <si>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</si>
  <si>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</si>
  <si>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</si>
  <si>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</si>
  <si>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</si>
  <si>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</si>
  <si>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</si>
  <si>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</si>
  <si>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</si>
  <si>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</si>
  <si>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</si>
  <si>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</si>
  <si>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</si>
  <si>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</si>
  <si>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</si>
  <si>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</si>
  <si>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</si>
  <si>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</si>
  <si>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</si>
  <si>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</si>
  <si>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</si>
  <si>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</si>
  <si>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</si>
  <si>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</si>
  <si>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</si>
  <si>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</si>
  <si>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</si>
  <si>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</si>
  <si>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</si>
  <si>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</si>
  <si>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</si>
  <si>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</si>
  <si>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</si>
  <si>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</si>
  <si>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</si>
  <si>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</si>
  <si>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</si>
  <si>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</si>
  <si>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</si>
  <si>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</si>
  <si>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</si>
  <si>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</si>
  <si>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</si>
  <si>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</si>
  <si>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</si>
  <si>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</si>
  <si>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</si>
  <si>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</si>
  <si>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</si>
  <si>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</si>
  <si>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</si>
  <si>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</si>
  <si>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</si>
  <si>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</si>
  <si>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</si>
  <si>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</si>
  <si>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</si>
  <si>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</si>
  <si>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</si>
  <si>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</si>
  <si>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</si>
  <si>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</si>
  <si>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</si>
  <si>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</si>
  <si>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</si>
  <si>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</si>
  <si>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</si>
  <si>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</si>
  <si>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</si>
  <si>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</si>
  <si>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</si>
  <si>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</si>
  <si>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</si>
  <si>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</si>
  <si>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</si>
  <si>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</si>
  <si>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</si>
  <si>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</si>
  <si>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</si>
  <si>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</si>
  <si>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</si>
  <si>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</si>
  <si>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</si>
  <si>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</si>
  <si>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</si>
  <si>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</si>
  <si>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</si>
  <si>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</si>
  <si>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</si>
  <si>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</si>
  <si>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</si>
  <si>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</si>
  <si>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</si>
  <si>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</si>
  <si>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</si>
  <si>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</si>
  <si>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</si>
  <si>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</si>
  <si>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</si>
  <si>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</si>
  <si>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</si>
  <si>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</si>
  <si>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</si>
  <si>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</si>
  <si>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</si>
  <si>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</si>
  <si>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</si>
  <si>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</si>
  <si>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</si>
  <si>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</si>
  <si>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</si>
  <si>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</si>
  <si>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</si>
  <si>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</si>
  <si>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</si>
  <si>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</si>
  <si>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</si>
  <si>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</si>
  <si>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</si>
  <si>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</si>
  <si>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</si>
  <si>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</si>
  <si>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</si>
  <si>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</si>
  <si>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</si>
  <si>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</si>
  <si>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</si>
  <si>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</si>
  <si>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</si>
  <si>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</si>
  <si>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</si>
  <si>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</si>
  <si>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</si>
  <si>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</si>
  <si>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</si>
  <si>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</si>
  <si>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</si>
  <si>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</si>
  <si>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</si>
  <si>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</si>
  <si>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</si>
  <si>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</si>
  <si>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</si>
  <si>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</si>
  <si>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</si>
  <si>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</si>
  <si>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</si>
  <si>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</si>
  <si>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</si>
  <si>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</si>
  <si>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</si>
  <si>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</si>
  <si>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</si>
  <si>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</si>
  <si>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</si>
  <si>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</si>
  <si>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</si>
  <si>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</si>
  <si>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</si>
  <si>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</si>
  <si>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</si>
  <si>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</si>
  <si>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</si>
  <si>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</si>
  <si>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</si>
  <si>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</si>
  <si>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</si>
  <si>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</si>
  <si>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</si>
  <si>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</si>
  <si>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</si>
  <si>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</si>
  <si>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</si>
  <si>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</si>
  <si>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</si>
  <si>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</si>
  <si>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</si>
  <si>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</si>
  <si>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</si>
  <si>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</si>
  <si>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</si>
  <si>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</si>
  <si>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</si>
  <si>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</si>
  <si>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</si>
  <si>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</si>
  <si>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</si>
  <si>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</si>
  <si>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</si>
  <si>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</si>
  <si>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</si>
  <si>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</si>
  <si>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</si>
  <si>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</si>
  <si>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</si>
  <si>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</si>
  <si>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</si>
  <si>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</si>
  <si>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</si>
  <si>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FBN Bond Fund (FBN Fixed Income Fund)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</si>
  <si>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</si>
  <si>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</si>
  <si>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</si>
  <si>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</si>
  <si>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</si>
  <si>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</si>
  <si>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</si>
  <si>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</si>
  <si>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</si>
  <si>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</si>
  <si>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</si>
  <si>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</si>
  <si>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</si>
  <si>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</si>
  <si>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</si>
  <si>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</si>
  <si>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</si>
  <si>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</si>
  <si>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</si>
  <si>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</si>
  <si>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</si>
  <si>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</si>
  <si>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</si>
  <si>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</si>
  <si>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</si>
  <si>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</si>
  <si>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</si>
  <si>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</si>
  <si>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</si>
  <si>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</si>
  <si>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</si>
  <si>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</si>
  <si>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</si>
  <si>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</si>
  <si>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</si>
  <si>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</si>
  <si>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</si>
  <si>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</si>
  <si>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</si>
  <si>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Nigeria Infrastructure Debt Fund (NIDF)</t>
  </si>
  <si>
    <t>NAV and Unit Price as at Week Ended December 17, 2021</t>
  </si>
  <si>
    <t>NAV and Unit Price as at Week Ended December 24, 2021</t>
  </si>
  <si>
    <t>MARKET CAPITALIZATION OF EXCHANGE TRADED FUNDS</t>
  </si>
  <si>
    <t>Women's Balanced Fund (Gender/Diversity)</t>
  </si>
  <si>
    <t>NAV and Unit Price as at Week Ended December 31, 2021</t>
  </si>
  <si>
    <t>NAV and Unit Price as at Week Ended January 7, 2022</t>
  </si>
  <si>
    <t>NAV, Unit Price and Yield as at Week Ended January 14, 2022</t>
  </si>
  <si>
    <t>NAV and Unit Price as at Week Ended January 14, 2022</t>
  </si>
  <si>
    <t>NET ASSET VALUES AND UNIT PRICES OF COLLECTIVE INVESTMENT SCHEMES AS AT WEEK ENDED JANUARY 21, 2022</t>
  </si>
  <si>
    <t>NAV, Unit Price and Yield as at Week Ended January 21, 2022</t>
  </si>
  <si>
    <t>  -1.27</t>
  </si>
  <si>
    <t>NAV and Unit Price as at Week Ended January 21, 2022</t>
  </si>
  <si>
    <t>The chart above shows that Money Market Fund category has 42.14% share of the Total NAV, followed by Bond/Fixed Income Fund with 29.15%, Dollar Fund (Eurobonds and Fixed Income) at 20.02%, Real Estate Investment Trust at 3.75%.  Next is Mixed Fund at 2.22%, Shari'ah Compliant Fund at 1.36%, Equity Fund at 1.16%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</si>
</sst>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40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7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1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2" fontId="1" fillId="6" borderId="1" xfId="2" applyNumberFormat="1" applyFont="1" applyFill="1" applyBorder="1"/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21ST JANUARY,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15426057289.609997</c:v>
                </c:pt>
                <c:pt idx="1">
                  <c:v>558909333031.11304</c:v>
                </c:pt>
                <c:pt idx="2">
                  <c:v>386679246881.32843</c:v>
                </c:pt>
                <c:pt idx="3">
                  <c:v>265570315703.23843</c:v>
                </c:pt>
                <c:pt idx="4">
                  <c:v>49701376573.389999</c:v>
                </c:pt>
                <c:pt idx="5">
                  <c:v>29461238398.706623</c:v>
                </c:pt>
                <c:pt idx="6">
                  <c:v>2569132868.2799997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21,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1300988568932.0234</c:v>
                </c:pt>
                <c:pt idx="1">
                  <c:v>1291434863103.0647</c:v>
                </c:pt>
                <c:pt idx="2">
                  <c:v>1292382495527.6172</c:v>
                </c:pt>
                <c:pt idx="3">
                  <c:v>1302656925591.9629</c:v>
                </c:pt>
                <c:pt idx="4">
                  <c:v>1313514372795.6267</c:v>
                </c:pt>
                <c:pt idx="5">
                  <c:v>1313588213467.2156</c:v>
                </c:pt>
                <c:pt idx="6">
                  <c:v>1395590351524.0559</c:v>
                </c:pt>
                <c:pt idx="7">
                  <c:v>1326347605786.4065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2481540392.4299998</c:v>
                </c:pt>
                <c:pt idx="1">
                  <c:v>2489850249.9499998</c:v>
                </c:pt>
                <c:pt idx="2">
                  <c:v>2494659000.9000001</c:v>
                </c:pt>
                <c:pt idx="3">
                  <c:v>2488383973.4900002</c:v>
                </c:pt>
                <c:pt idx="4">
                  <c:v>2532808231.9099998</c:v>
                </c:pt>
                <c:pt idx="5">
                  <c:v>2533880156.75</c:v>
                </c:pt>
                <c:pt idx="6">
                  <c:v>2529688704.5999999</c:v>
                </c:pt>
                <c:pt idx="7">
                  <c:v>2569132868.2799997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28733678459.418221</c:v>
                </c:pt>
                <c:pt idx="1">
                  <c:v>28863464828.689995</c:v>
                </c:pt>
                <c:pt idx="2">
                  <c:v>29120838802.45488</c:v>
                </c:pt>
                <c:pt idx="3">
                  <c:v>28917512522.091064</c:v>
                </c:pt>
                <c:pt idx="4">
                  <c:v>29274345691.158573</c:v>
                </c:pt>
                <c:pt idx="5">
                  <c:v>29400118520.26915</c:v>
                </c:pt>
                <c:pt idx="6">
                  <c:v>29158649237.095665</c:v>
                </c:pt>
                <c:pt idx="7">
                  <c:v>29461238398.706623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15480906263.620001</c:v>
                </c:pt>
                <c:pt idx="1">
                  <c:v>15528121718.949999</c:v>
                </c:pt>
                <c:pt idx="2">
                  <c:v>15604456768.670002</c:v>
                </c:pt>
                <c:pt idx="3">
                  <c:v>15542804259.489998</c:v>
                </c:pt>
                <c:pt idx="4">
                  <c:v>15756247273.010002</c:v>
                </c:pt>
                <c:pt idx="5">
                  <c:v>15804177330.209999</c:v>
                </c:pt>
                <c:pt idx="6">
                  <c:v>15689311730.52</c:v>
                </c:pt>
                <c:pt idx="7">
                  <c:v>15426057289.609997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50148775654.720001</c:v>
                </c:pt>
                <c:pt idx="1">
                  <c:v>50172900185.470001</c:v>
                </c:pt>
                <c:pt idx="2">
                  <c:v>50174917751.979996</c:v>
                </c:pt>
                <c:pt idx="3">
                  <c:v>50174533421.040001</c:v>
                </c:pt>
                <c:pt idx="4">
                  <c:v>50199905204.839996</c:v>
                </c:pt>
                <c:pt idx="5">
                  <c:v>49699693533.639999</c:v>
                </c:pt>
                <c:pt idx="6">
                  <c:v>49676814020.389999</c:v>
                </c:pt>
                <c:pt idx="7">
                  <c:v>49701376573.389999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44533</c:v>
                </c:pt>
                <c:pt idx="1">
                  <c:v>44540</c:v>
                </c:pt>
                <c:pt idx="2">
                  <c:v>44547</c:v>
                </c:pt>
                <c:pt idx="3">
                  <c:v>44554</c:v>
                </c:pt>
                <c:pt idx="4">
                  <c:v>44926</c:v>
                </c:pt>
                <c:pt idx="5">
                  <c:v>44568</c:v>
                </c:pt>
                <c:pt idx="6">
                  <c:v>44575</c:v>
                </c:pt>
                <c:pt idx="7">
                  <c:v>44582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548165339384.65997</c:v>
                </c:pt>
                <c:pt idx="1">
                  <c:v>543944712442</c:v>
                </c:pt>
                <c:pt idx="2">
                  <c:v>546435351786.04675</c:v>
                </c:pt>
                <c:pt idx="3">
                  <c:v>548428396659.73608</c:v>
                </c:pt>
                <c:pt idx="4">
                  <c:v>547906811125.90155</c:v>
                </c:pt>
                <c:pt idx="5">
                  <c:v>555211389214.74097</c:v>
                </c:pt>
                <c:pt idx="6">
                  <c:v>555843226647.5686</c:v>
                </c:pt>
                <c:pt idx="7">
                  <c:v>558909333031.11304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44533</c:v>
                </c:pt>
                <c:pt idx="1">
                  <c:v>44540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384428914391.67004</c:v>
                </c:pt>
                <c:pt idx="1">
                  <c:v>375554593414.5</c:v>
                </c:pt>
                <c:pt idx="2">
                  <c:v>373276764567.33008</c:v>
                </c:pt>
                <c:pt idx="3">
                  <c:v>377444877891.81989</c:v>
                </c:pt>
                <c:pt idx="4">
                  <c:v>377744976906.65002</c:v>
                </c:pt>
                <c:pt idx="5">
                  <c:v>379529154644.59497</c:v>
                </c:pt>
                <c:pt idx="6">
                  <c:v>382920424394.07007</c:v>
                </c:pt>
                <c:pt idx="7">
                  <c:v>386679246881.32843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253508946774.55542</c:v>
                </c:pt>
                <c:pt idx="1">
                  <c:v>256903231714.80502</c:v>
                </c:pt>
                <c:pt idx="2">
                  <c:v>257437121498.53989</c:v>
                </c:pt>
                <c:pt idx="3">
                  <c:v>261527720350.76688</c:v>
                </c:pt>
                <c:pt idx="4">
                  <c:v>272186755417.89178</c:v>
                </c:pt>
                <c:pt idx="5">
                  <c:v>263471294752.3461</c:v>
                </c:pt>
                <c:pt idx="6">
                  <c:v>341788053113.99677</c:v>
                </c:pt>
                <c:pt idx="7">
                  <c:v>265570315703.23843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78" customWidth="1"/>
    <col min="9" max="9" width="17.140625" style="267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40" customWidth="1"/>
    <col min="17" max="17" width="6.7109375" style="140" customWidth="1"/>
    <col min="18" max="18" width="21.42578125" style="141" customWidth="1"/>
    <col min="19" max="19" width="18.42578125" style="140" customWidth="1"/>
    <col min="20" max="20" width="18.140625" style="140" customWidth="1"/>
    <col min="21" max="21" width="9.42578125" style="140" customWidth="1"/>
    <col min="22" max="22" width="18.42578125" style="140" customWidth="1"/>
    <col min="23" max="23" width="8.85546875" style="140" customWidth="1"/>
    <col min="24" max="24" width="25.140625" style="140" customWidth="1"/>
    <col min="25" max="30" width="8.85546875" style="140"/>
    <col min="31" max="31" width="9" style="140" bestFit="1" customWidth="1"/>
    <col min="32" max="40" width="8.85546875" style="140"/>
    <col min="41" max="41" width="9.28515625" style="140" bestFit="1" customWidth="1"/>
    <col min="42" max="49" width="8.85546875" style="140"/>
    <col min="50" max="50" width="8.85546875" style="140" customWidth="1"/>
    <col min="51" max="101" width="8.85546875" style="140"/>
    <col min="102" max="16384" width="8.85546875" style="4"/>
  </cols>
  <sheetData>
    <row r="1" spans="1:24" ht="21.75" customHeight="1">
      <c r="A1" s="390" t="s">
        <v>264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24" ht="12" customHeight="1">
      <c r="A2" s="336"/>
      <c r="B2" s="337"/>
      <c r="C2" s="337"/>
      <c r="D2" s="393" t="s">
        <v>262</v>
      </c>
      <c r="E2" s="393"/>
      <c r="F2" s="393"/>
      <c r="G2" s="393"/>
      <c r="H2" s="393"/>
      <c r="I2" s="393" t="s">
        <v>265</v>
      </c>
      <c r="J2" s="393"/>
      <c r="K2" s="393"/>
      <c r="L2" s="393"/>
      <c r="M2" s="393"/>
      <c r="N2" s="409" t="s">
        <v>70</v>
      </c>
      <c r="O2" s="410"/>
      <c r="P2" s="338" t="s">
        <v>249</v>
      </c>
    </row>
    <row r="3" spans="1:24" s="149" customFormat="1" ht="14.25" customHeight="1">
      <c r="A3" s="327" t="s">
        <v>2</v>
      </c>
      <c r="B3" s="328" t="s">
        <v>219</v>
      </c>
      <c r="C3" s="328" t="s">
        <v>3</v>
      </c>
      <c r="D3" s="329" t="s">
        <v>229</v>
      </c>
      <c r="E3" s="330" t="s">
        <v>69</v>
      </c>
      <c r="F3" s="330" t="s">
        <v>244</v>
      </c>
      <c r="G3" s="330" t="s">
        <v>245</v>
      </c>
      <c r="H3" s="331" t="s">
        <v>246</v>
      </c>
      <c r="I3" s="332" t="s">
        <v>229</v>
      </c>
      <c r="J3" s="330" t="s">
        <v>69</v>
      </c>
      <c r="K3" s="330" t="s">
        <v>244</v>
      </c>
      <c r="L3" s="330" t="s">
        <v>245</v>
      </c>
      <c r="M3" s="330" t="s">
        <v>246</v>
      </c>
      <c r="N3" s="333" t="s">
        <v>230</v>
      </c>
      <c r="O3" s="334" t="s">
        <v>131</v>
      </c>
      <c r="P3" s="335" t="s">
        <v>246</v>
      </c>
      <c r="Q3" s="228"/>
    </row>
    <row r="4" spans="1:24" s="149" customFormat="1" ht="5.25" customHeight="1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5"/>
      <c r="Q4" s="228"/>
    </row>
    <row r="5" spans="1:24" s="149" customFormat="1" ht="12.95" customHeight="1">
      <c r="A5" s="400" t="s">
        <v>0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2"/>
      <c r="Q5" s="229"/>
      <c r="R5" s="148"/>
    </row>
    <row r="6" spans="1:24" s="149" customFormat="1" ht="13.5" customHeight="1">
      <c r="A6" s="292">
        <v>1</v>
      </c>
      <c r="B6" s="285" t="s">
        <v>6</v>
      </c>
      <c r="C6" s="77" t="s">
        <v>7</v>
      </c>
      <c r="D6" s="85">
        <v>6906910596.4499998</v>
      </c>
      <c r="E6" s="235">
        <f>(D6/$D$21)</f>
        <v>0.44023031188896389</v>
      </c>
      <c r="F6" s="74">
        <v>10938.55</v>
      </c>
      <c r="G6" s="74">
        <v>11092.7</v>
      </c>
      <c r="H6" s="279">
        <v>-8.3999999999999995E-3</v>
      </c>
      <c r="I6" s="85">
        <v>6958707667.3400002</v>
      </c>
      <c r="J6" s="235">
        <f>(I6/$I$21)</f>
        <v>0.45110085725060411</v>
      </c>
      <c r="K6" s="74">
        <v>11020.38</v>
      </c>
      <c r="L6" s="74">
        <v>11177.13</v>
      </c>
      <c r="M6" s="279">
        <v>-8.9999999999999998E-4</v>
      </c>
      <c r="N6" s="94">
        <f t="shared" ref="N6:N14" si="0">((I6-D6)/D6)</f>
        <v>7.4993110402533517E-3</v>
      </c>
      <c r="O6" s="94">
        <f t="shared" ref="O6:O14" si="1">((L6-G6)/G6)</f>
        <v>7.611311943890889E-3</v>
      </c>
      <c r="P6" s="290">
        <f>M6-H6</f>
        <v>7.4999999999999997E-3</v>
      </c>
      <c r="Q6" s="147"/>
      <c r="R6" s="181"/>
      <c r="S6" s="182"/>
    </row>
    <row r="7" spans="1:24" s="149" customFormat="1" ht="12.75" customHeight="1">
      <c r="A7" s="292">
        <v>2</v>
      </c>
      <c r="B7" s="285" t="s">
        <v>146</v>
      </c>
      <c r="C7" s="77" t="s">
        <v>50</v>
      </c>
      <c r="D7" s="85">
        <v>874245996.28999996</v>
      </c>
      <c r="E7" s="235">
        <f t="shared" ref="E7:E20" si="2">(D7/$D$21)</f>
        <v>5.5722393136555026E-2</v>
      </c>
      <c r="F7" s="74">
        <v>1.74</v>
      </c>
      <c r="G7" s="74">
        <v>1.78</v>
      </c>
      <c r="H7" s="279">
        <v>1.4200000000000001E-2</v>
      </c>
      <c r="I7" s="85">
        <v>891159089.57000005</v>
      </c>
      <c r="J7" s="235">
        <f t="shared" ref="J7:J20" si="3">(I7/$I$21)</f>
        <v>5.7769725137104717E-2</v>
      </c>
      <c r="K7" s="74">
        <v>1.78</v>
      </c>
      <c r="L7" s="74">
        <v>1.82</v>
      </c>
      <c r="M7" s="279">
        <v>3.39E-2</v>
      </c>
      <c r="N7" s="94">
        <f t="shared" si="0"/>
        <v>1.9345920200691175E-2</v>
      </c>
      <c r="O7" s="94">
        <f t="shared" si="1"/>
        <v>2.2471910112359571E-2</v>
      </c>
      <c r="P7" s="290">
        <f t="shared" ref="P7:P21" si="4">M7-H7</f>
        <v>1.9699999999999999E-2</v>
      </c>
      <c r="Q7" s="147"/>
      <c r="R7" s="181"/>
      <c r="S7" s="182"/>
    </row>
    <row r="8" spans="1:24" s="149" customFormat="1" ht="12.95" customHeight="1">
      <c r="A8" s="292">
        <v>3</v>
      </c>
      <c r="B8" s="285" t="s">
        <v>63</v>
      </c>
      <c r="C8" s="77" t="s">
        <v>12</v>
      </c>
      <c r="D8" s="85">
        <v>257707838.31999999</v>
      </c>
      <c r="E8" s="235">
        <f t="shared" si="2"/>
        <v>1.6425694303637793E-2</v>
      </c>
      <c r="F8" s="74">
        <v>129.15</v>
      </c>
      <c r="G8" s="74">
        <v>131.58000000000001</v>
      </c>
      <c r="H8" s="279">
        <v>0.1125</v>
      </c>
      <c r="I8" s="85">
        <v>258062760.47999999</v>
      </c>
      <c r="J8" s="235">
        <f t="shared" si="3"/>
        <v>1.672901608201692E-2</v>
      </c>
      <c r="K8" s="74">
        <v>129.33000000000001</v>
      </c>
      <c r="L8" s="74">
        <v>131.76</v>
      </c>
      <c r="M8" s="279">
        <v>0.114</v>
      </c>
      <c r="N8" s="94">
        <f t="shared" si="0"/>
        <v>1.3772268717697435E-3</v>
      </c>
      <c r="O8" s="94">
        <f t="shared" si="1"/>
        <v>1.3679890560873869E-3</v>
      </c>
      <c r="P8" s="290">
        <f t="shared" si="4"/>
        <v>1.5000000000000013E-3</v>
      </c>
      <c r="Q8" s="147"/>
      <c r="R8" s="183"/>
      <c r="S8" s="150"/>
    </row>
    <row r="9" spans="1:24" s="149" customFormat="1" ht="12.95" customHeight="1">
      <c r="A9" s="292">
        <v>4</v>
      </c>
      <c r="B9" s="285" t="s">
        <v>13</v>
      </c>
      <c r="C9" s="77" t="s">
        <v>14</v>
      </c>
      <c r="D9" s="85">
        <v>612760589.5</v>
      </c>
      <c r="E9" s="235">
        <f t="shared" si="2"/>
        <v>3.9055925462173915E-2</v>
      </c>
      <c r="F9" s="74">
        <v>17.71</v>
      </c>
      <c r="G9" s="74">
        <v>17.39</v>
      </c>
      <c r="H9" s="279">
        <v>8.6E-3</v>
      </c>
      <c r="I9" s="85">
        <v>625186512.95000005</v>
      </c>
      <c r="J9" s="235">
        <f t="shared" si="3"/>
        <v>4.0527952231260385E-2</v>
      </c>
      <c r="K9" s="74">
        <v>17.940000000000001</v>
      </c>
      <c r="L9" s="74">
        <v>18.29</v>
      </c>
      <c r="M9" s="279">
        <v>4.1099999999999998E-2</v>
      </c>
      <c r="N9" s="94">
        <f t="shared" si="0"/>
        <v>2.0278594385678989E-2</v>
      </c>
      <c r="O9" s="94">
        <f t="shared" si="1"/>
        <v>5.1753881541115501E-2</v>
      </c>
      <c r="P9" s="290">
        <f t="shared" si="4"/>
        <v>3.2500000000000001E-2</v>
      </c>
      <c r="Q9" s="147"/>
      <c r="R9" s="181"/>
      <c r="S9" s="150"/>
      <c r="T9" s="184"/>
      <c r="U9" s="151"/>
      <c r="V9" s="151"/>
      <c r="W9" s="152"/>
    </row>
    <row r="10" spans="1:24" s="149" customFormat="1" ht="12.95" customHeight="1">
      <c r="A10" s="292">
        <v>5</v>
      </c>
      <c r="B10" s="285" t="s">
        <v>64</v>
      </c>
      <c r="C10" s="77" t="s">
        <v>18</v>
      </c>
      <c r="D10" s="85">
        <v>354113265.02999997</v>
      </c>
      <c r="E10" s="235">
        <f t="shared" si="2"/>
        <v>2.2570350510733549E-2</v>
      </c>
      <c r="F10" s="74">
        <v>167.2784</v>
      </c>
      <c r="G10" s="74">
        <v>169.96860000000001</v>
      </c>
      <c r="H10" s="279">
        <v>-1.5E-3</v>
      </c>
      <c r="I10" s="85">
        <v>358255839.20999998</v>
      </c>
      <c r="J10" s="235">
        <f t="shared" si="3"/>
        <v>2.32240703171314E-2</v>
      </c>
      <c r="K10" s="74">
        <v>169.2353</v>
      </c>
      <c r="L10" s="74">
        <v>172.00790000000001</v>
      </c>
      <c r="M10" s="279">
        <v>1.01E-2</v>
      </c>
      <c r="N10" s="146">
        <f>((I10-D10)/D10)</f>
        <v>1.1698443941796572E-2</v>
      </c>
      <c r="O10" s="146">
        <f>((L10-G10)/G10)</f>
        <v>1.1998098472306044E-2</v>
      </c>
      <c r="P10" s="290">
        <f t="shared" si="4"/>
        <v>1.1599999999999999E-2</v>
      </c>
      <c r="Q10" s="147"/>
      <c r="R10" s="185"/>
      <c r="S10" s="150"/>
      <c r="T10" s="184"/>
      <c r="U10" s="151"/>
      <c r="V10" s="151"/>
      <c r="W10" s="152"/>
    </row>
    <row r="11" spans="1:24" s="149" customFormat="1" ht="12.95" customHeight="1">
      <c r="A11" s="292">
        <v>6</v>
      </c>
      <c r="B11" s="285" t="s">
        <v>46</v>
      </c>
      <c r="C11" s="285" t="s">
        <v>84</v>
      </c>
      <c r="D11" s="74">
        <v>1734737713.7</v>
      </c>
      <c r="E11" s="235">
        <f t="shared" si="2"/>
        <v>0.11056812073696394</v>
      </c>
      <c r="F11" s="74">
        <v>0.93259999999999998</v>
      </c>
      <c r="G11" s="74">
        <v>0.95699999999999996</v>
      </c>
      <c r="H11" s="279">
        <v>4.3E-3</v>
      </c>
      <c r="I11" s="74">
        <v>1750400697.5599999</v>
      </c>
      <c r="J11" s="235">
        <f t="shared" si="3"/>
        <v>0.11347038745531936</v>
      </c>
      <c r="K11" s="74">
        <v>0.94140000000000001</v>
      </c>
      <c r="L11" s="74">
        <v>0.96599999999999997</v>
      </c>
      <c r="M11" s="279">
        <v>1.38E-2</v>
      </c>
      <c r="N11" s="94">
        <f t="shared" si="0"/>
        <v>9.0290213536618827E-3</v>
      </c>
      <c r="O11" s="94">
        <f>((L11-G11)/G11)</f>
        <v>9.4043887147335515E-3</v>
      </c>
      <c r="P11" s="290">
        <f t="shared" si="4"/>
        <v>9.4999999999999998E-3</v>
      </c>
      <c r="Q11" s="147"/>
      <c r="R11" s="181"/>
      <c r="S11" s="150"/>
      <c r="T11" s="186"/>
      <c r="U11" s="152"/>
      <c r="V11" s="152"/>
      <c r="W11" s="153"/>
      <c r="X11" s="154"/>
    </row>
    <row r="12" spans="1:24" s="149" customFormat="1" ht="12.95" customHeight="1">
      <c r="A12" s="292">
        <v>7</v>
      </c>
      <c r="B12" s="285" t="s">
        <v>8</v>
      </c>
      <c r="C12" s="77" t="s">
        <v>15</v>
      </c>
      <c r="D12" s="74">
        <v>2693958638.48</v>
      </c>
      <c r="E12" s="235">
        <f t="shared" si="2"/>
        <v>0.17170661688361472</v>
      </c>
      <c r="F12" s="74">
        <v>20.383099999999999</v>
      </c>
      <c r="G12" s="74">
        <v>20.997599999999998</v>
      </c>
      <c r="H12" s="279">
        <v>-5.1000000000000004E-3</v>
      </c>
      <c r="I12" s="74">
        <v>2307374689.8099999</v>
      </c>
      <c r="J12" s="235">
        <f t="shared" si="3"/>
        <v>0.14957643722509054</v>
      </c>
      <c r="K12" s="74">
        <v>20.682600000000001</v>
      </c>
      <c r="L12" s="74">
        <v>21.3062</v>
      </c>
      <c r="M12" s="279">
        <v>9.4999999999999998E-3</v>
      </c>
      <c r="N12" s="94">
        <f t="shared" si="0"/>
        <v>-0.14350032815950009</v>
      </c>
      <c r="O12" s="94">
        <f>((L12-G12)/G12)</f>
        <v>1.4696917742980245E-2</v>
      </c>
      <c r="P12" s="290">
        <f t="shared" si="4"/>
        <v>1.46E-2</v>
      </c>
      <c r="Q12" s="147"/>
      <c r="R12" s="181"/>
      <c r="S12" s="150"/>
    </row>
    <row r="13" spans="1:24" s="149" customFormat="1" ht="12.95" customHeight="1">
      <c r="A13" s="292">
        <v>8</v>
      </c>
      <c r="B13" s="285" t="s">
        <v>205</v>
      </c>
      <c r="C13" s="77" t="s">
        <v>59</v>
      </c>
      <c r="D13" s="74">
        <v>353962702.43000001</v>
      </c>
      <c r="E13" s="235">
        <f t="shared" si="2"/>
        <v>2.2560754003086433E-2</v>
      </c>
      <c r="F13" s="74">
        <v>149.72</v>
      </c>
      <c r="G13" s="74">
        <v>151.51</v>
      </c>
      <c r="H13" s="279">
        <v>0.14449999999999999</v>
      </c>
      <c r="I13" s="74">
        <v>356844250.64999998</v>
      </c>
      <c r="J13" s="235">
        <f t="shared" si="3"/>
        <v>2.3132563554677538E-2</v>
      </c>
      <c r="K13" s="74">
        <v>150.82</v>
      </c>
      <c r="L13" s="74">
        <v>152.63</v>
      </c>
      <c r="M13" s="279">
        <v>0.14449999999999999</v>
      </c>
      <c r="N13" s="94">
        <f>((I13-D13)/D13)</f>
        <v>8.1408244434166815E-3</v>
      </c>
      <c r="O13" s="94">
        <f>((L13-G13)/G13)</f>
        <v>7.3922513365454728E-3</v>
      </c>
      <c r="P13" s="290">
        <f t="shared" si="4"/>
        <v>0</v>
      </c>
      <c r="Q13" s="147"/>
      <c r="R13" s="181"/>
      <c r="S13" s="150"/>
    </row>
    <row r="14" spans="1:24" s="149" customFormat="1" ht="12.95" customHeight="1">
      <c r="A14" s="292">
        <v>9</v>
      </c>
      <c r="B14" s="285" t="s">
        <v>61</v>
      </c>
      <c r="C14" s="77" t="s">
        <v>60</v>
      </c>
      <c r="D14" s="74">
        <v>245300067.09999999</v>
      </c>
      <c r="E14" s="235">
        <f t="shared" si="2"/>
        <v>1.5634852013477703E-2</v>
      </c>
      <c r="F14" s="74">
        <v>11.7898</v>
      </c>
      <c r="G14" s="74">
        <v>11.8957</v>
      </c>
      <c r="H14" s="279">
        <v>0</v>
      </c>
      <c r="I14" s="74">
        <v>251027655.25999999</v>
      </c>
      <c r="J14" s="235">
        <f t="shared" si="3"/>
        <v>1.6272962724511345E-2</v>
      </c>
      <c r="K14" s="74">
        <v>12.0669</v>
      </c>
      <c r="L14" s="74">
        <v>12.1797</v>
      </c>
      <c r="M14" s="279">
        <v>0</v>
      </c>
      <c r="N14" s="94">
        <f t="shared" si="0"/>
        <v>2.3349313466208981E-2</v>
      </c>
      <c r="O14" s="94">
        <f t="shared" si="1"/>
        <v>2.3874173020503268E-2</v>
      </c>
      <c r="P14" s="290">
        <f t="shared" si="4"/>
        <v>0</v>
      </c>
      <c r="Q14" s="147"/>
      <c r="R14" s="181"/>
      <c r="S14" s="187"/>
      <c r="T14" s="187"/>
    </row>
    <row r="15" spans="1:24" s="149" customFormat="1" ht="12.95" customHeight="1">
      <c r="A15" s="292">
        <v>10</v>
      </c>
      <c r="B15" s="285" t="s">
        <v>6</v>
      </c>
      <c r="C15" s="77" t="s">
        <v>75</v>
      </c>
      <c r="D15" s="85">
        <v>351288246.81999999</v>
      </c>
      <c r="E15" s="235">
        <f t="shared" si="2"/>
        <v>2.2390290463580268E-2</v>
      </c>
      <c r="F15" s="74">
        <v>2797.22</v>
      </c>
      <c r="G15" s="74">
        <v>2837.33</v>
      </c>
      <c r="H15" s="279">
        <v>-3.3999999999999998E-3</v>
      </c>
      <c r="I15" s="85">
        <v>354151438.39999998</v>
      </c>
      <c r="J15" s="235">
        <f t="shared" si="3"/>
        <v>2.2958000981789021E-2</v>
      </c>
      <c r="K15" s="74">
        <v>2820.32</v>
      </c>
      <c r="L15" s="74">
        <v>2860.29</v>
      </c>
      <c r="M15" s="279">
        <v>4.5999999999999999E-3</v>
      </c>
      <c r="N15" s="94">
        <f t="shared" ref="N15:N21" si="5">((I15-D15)/D15)</f>
        <v>8.1505476084632062E-3</v>
      </c>
      <c r="O15" s="94">
        <f t="shared" ref="O15:O20" si="6">((L15-G15)/G15)</f>
        <v>8.0921147698716882E-3</v>
      </c>
      <c r="P15" s="290">
        <f t="shared" si="4"/>
        <v>8.0000000000000002E-3</v>
      </c>
      <c r="Q15" s="147"/>
      <c r="R15" s="181"/>
      <c r="S15" s="188"/>
      <c r="T15" s="188"/>
    </row>
    <row r="16" spans="1:24" s="149" customFormat="1" ht="12.95" customHeight="1">
      <c r="A16" s="292">
        <v>11</v>
      </c>
      <c r="B16" s="285" t="s">
        <v>89</v>
      </c>
      <c r="C16" s="77" t="s">
        <v>90</v>
      </c>
      <c r="D16" s="85">
        <v>234216824.66999999</v>
      </c>
      <c r="E16" s="235">
        <f t="shared" si="2"/>
        <v>1.4928432087583819E-2</v>
      </c>
      <c r="F16" s="74">
        <v>134.72606471326111</v>
      </c>
      <c r="G16" s="74">
        <v>135.67245954817614</v>
      </c>
      <c r="H16" s="279">
        <v>3.3700000000000001E-2</v>
      </c>
      <c r="I16" s="85">
        <v>237796035.47</v>
      </c>
      <c r="J16" s="235">
        <f t="shared" si="3"/>
        <v>1.5415217965653748E-2</v>
      </c>
      <c r="K16" s="74">
        <v>137.12</v>
      </c>
      <c r="L16" s="74">
        <v>137.12</v>
      </c>
      <c r="M16" s="279">
        <v>0</v>
      </c>
      <c r="N16" s="94">
        <f t="shared" si="5"/>
        <v>1.5281612689621868E-2</v>
      </c>
      <c r="O16" s="94">
        <f t="shared" si="6"/>
        <v>1.0669375764577039E-2</v>
      </c>
      <c r="P16" s="290">
        <f t="shared" si="4"/>
        <v>-3.3700000000000001E-2</v>
      </c>
      <c r="Q16" s="147"/>
      <c r="R16" s="181"/>
      <c r="S16" s="189"/>
      <c r="T16" s="189"/>
    </row>
    <row r="17" spans="1:23" s="149" customFormat="1" ht="12.95" customHeight="1">
      <c r="A17" s="292">
        <v>12</v>
      </c>
      <c r="B17" s="285" t="s">
        <v>53</v>
      </c>
      <c r="C17" s="77" t="s">
        <v>136</v>
      </c>
      <c r="D17" s="85">
        <v>330804525.42000002</v>
      </c>
      <c r="E17" s="235">
        <f t="shared" si="2"/>
        <v>2.1084706015273746E-2</v>
      </c>
      <c r="F17" s="74">
        <v>1.28</v>
      </c>
      <c r="G17" s="74">
        <v>1.32</v>
      </c>
      <c r="H17" s="279">
        <v>-2.8999999999999998E-3</v>
      </c>
      <c r="I17" s="85">
        <v>328428304.49000001</v>
      </c>
      <c r="J17" s="235">
        <f t="shared" si="3"/>
        <v>2.1290489094138672E-2</v>
      </c>
      <c r="K17" s="74">
        <v>1.27</v>
      </c>
      <c r="L17" s="74">
        <v>1.32</v>
      </c>
      <c r="M17" s="279">
        <v>-3.7000000000000002E-3</v>
      </c>
      <c r="N17" s="94">
        <f t="shared" si="5"/>
        <v>-7.1831572648018678E-3</v>
      </c>
      <c r="O17" s="94">
        <f t="shared" si="6"/>
        <v>0</v>
      </c>
      <c r="P17" s="290">
        <f t="shared" si="4"/>
        <v>-8.0000000000000036E-4</v>
      </c>
      <c r="Q17" s="147"/>
      <c r="R17" s="181"/>
      <c r="S17" s="188"/>
      <c r="T17" s="188"/>
    </row>
    <row r="18" spans="1:23" s="149" customFormat="1" ht="12.95" customHeight="1">
      <c r="A18" s="292">
        <v>13</v>
      </c>
      <c r="B18" s="285" t="s">
        <v>99</v>
      </c>
      <c r="C18" s="77" t="s">
        <v>139</v>
      </c>
      <c r="D18" s="74">
        <v>286213096.08999997</v>
      </c>
      <c r="E18" s="235">
        <f t="shared" si="2"/>
        <v>1.824255270122763E-2</v>
      </c>
      <c r="F18" s="74">
        <v>1.4444999999999999</v>
      </c>
      <c r="G18" s="74">
        <v>1.4601999999999999</v>
      </c>
      <c r="H18" s="279">
        <v>0.15840000000000001</v>
      </c>
      <c r="I18" s="74">
        <v>290389632.06999999</v>
      </c>
      <c r="J18" s="235">
        <f t="shared" si="3"/>
        <v>1.8824617763191366E-2</v>
      </c>
      <c r="K18" s="74">
        <v>1.4656</v>
      </c>
      <c r="L18" s="74">
        <v>1.4817</v>
      </c>
      <c r="M18" s="279">
        <v>1.4800000000000001E-2</v>
      </c>
      <c r="N18" s="94">
        <f t="shared" si="5"/>
        <v>1.4592399988177702E-2</v>
      </c>
      <c r="O18" s="94">
        <f t="shared" si="6"/>
        <v>1.4724010409532992E-2</v>
      </c>
      <c r="P18" s="290">
        <f t="shared" si="4"/>
        <v>-0.14360000000000001</v>
      </c>
      <c r="Q18" s="147"/>
      <c r="R18" s="181"/>
      <c r="S18" s="190"/>
      <c r="T18" s="190"/>
    </row>
    <row r="19" spans="1:23" s="149" customFormat="1" ht="12.95" customHeight="1">
      <c r="A19" s="292">
        <v>14</v>
      </c>
      <c r="B19" s="285" t="s">
        <v>149</v>
      </c>
      <c r="C19" s="77" t="s">
        <v>150</v>
      </c>
      <c r="D19" s="74">
        <v>428733271.42000002</v>
      </c>
      <c r="E19" s="235">
        <f>(D19/$D$21)</f>
        <v>2.7326455027724166E-2</v>
      </c>
      <c r="F19" s="74">
        <v>139.31</v>
      </c>
      <c r="G19" s="74">
        <v>141.05000000000001</v>
      </c>
      <c r="H19" s="279">
        <v>-1.1400883568476461E-3</v>
      </c>
      <c r="I19" s="74">
        <v>433742674.24000001</v>
      </c>
      <c r="J19" s="235">
        <f>(I19/$I$21)</f>
        <v>2.8117532957182861E-2</v>
      </c>
      <c r="K19" s="74">
        <v>140.93</v>
      </c>
      <c r="L19" s="74">
        <v>142.69999999999999</v>
      </c>
      <c r="M19" s="279">
        <v>5.2999999999999998E-4</v>
      </c>
      <c r="N19" s="94">
        <f>((I19-D19)/D19)</f>
        <v>1.1684194239015873E-2</v>
      </c>
      <c r="O19" s="94">
        <f t="shared" si="6"/>
        <v>1.1697979439914762E-2</v>
      </c>
      <c r="P19" s="290">
        <f>M19-H19</f>
        <v>1.6700883568476462E-3</v>
      </c>
      <c r="Q19" s="147"/>
      <c r="R19" s="181"/>
      <c r="S19" s="190"/>
      <c r="T19" s="190"/>
    </row>
    <row r="20" spans="1:23" s="149" customFormat="1" ht="12.95" customHeight="1">
      <c r="A20" s="292">
        <v>15</v>
      </c>
      <c r="B20" s="285" t="s">
        <v>251</v>
      </c>
      <c r="C20" s="77" t="s">
        <v>250</v>
      </c>
      <c r="D20" s="85">
        <v>24358358.800000001</v>
      </c>
      <c r="E20" s="235">
        <f t="shared" si="2"/>
        <v>1.5525447654033372E-3</v>
      </c>
      <c r="F20" s="74">
        <v>94.71</v>
      </c>
      <c r="G20" s="74">
        <v>97.62</v>
      </c>
      <c r="H20" s="279">
        <v>4.3E-3</v>
      </c>
      <c r="I20" s="85">
        <v>24530042.109999999</v>
      </c>
      <c r="J20" s="235">
        <f t="shared" si="3"/>
        <v>1.5901692603282282E-3</v>
      </c>
      <c r="K20" s="74">
        <v>95.37</v>
      </c>
      <c r="L20" s="74">
        <v>98.31</v>
      </c>
      <c r="M20" s="279">
        <v>6.7999999999999996E-3</v>
      </c>
      <c r="N20" s="94">
        <f t="shared" si="5"/>
        <v>7.0482297846765707E-3</v>
      </c>
      <c r="O20" s="94">
        <f t="shared" si="6"/>
        <v>7.0682237246465652E-3</v>
      </c>
      <c r="P20" s="290">
        <f t="shared" si="4"/>
        <v>2.4999999999999996E-3</v>
      </c>
      <c r="Q20" s="147"/>
      <c r="R20" s="183"/>
      <c r="S20" s="156"/>
      <c r="T20" s="156"/>
    </row>
    <row r="21" spans="1:23" s="149" customFormat="1" ht="12.95" customHeight="1">
      <c r="A21" s="260"/>
      <c r="B21" s="381"/>
      <c r="C21" s="340" t="s">
        <v>47</v>
      </c>
      <c r="D21" s="79">
        <f>SUM(D6:D20)</f>
        <v>15689311730.52</v>
      </c>
      <c r="E21" s="360">
        <f>(D21/$D$154)</f>
        <v>1.1901152014532491E-2</v>
      </c>
      <c r="F21" s="362"/>
      <c r="G21" s="80"/>
      <c r="H21" s="382"/>
      <c r="I21" s="79">
        <f>SUM(I6:I20)</f>
        <v>15426057289.609997</v>
      </c>
      <c r="J21" s="360">
        <f>(I21/$I$154)</f>
        <v>1.1630478482647626E-2</v>
      </c>
      <c r="K21" s="362"/>
      <c r="L21" s="80"/>
      <c r="M21" s="382"/>
      <c r="N21" s="364">
        <f t="shared" si="5"/>
        <v>-1.6779221767765747E-2</v>
      </c>
      <c r="O21" s="364"/>
      <c r="P21" s="365">
        <f t="shared" si="4"/>
        <v>0</v>
      </c>
      <c r="Q21" s="147"/>
      <c r="R21" s="181"/>
      <c r="S21" s="191"/>
      <c r="V21" s="156"/>
      <c r="W21" s="156"/>
    </row>
    <row r="22" spans="1:23" s="149" customFormat="1" ht="5.2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6"/>
      <c r="Q22" s="147"/>
      <c r="R22" s="181"/>
      <c r="S22" s="191"/>
      <c r="V22" s="156"/>
      <c r="W22" s="156"/>
    </row>
    <row r="23" spans="1:23" s="149" customFormat="1" ht="12.95" customHeight="1">
      <c r="A23" s="397" t="s">
        <v>49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9"/>
      <c r="Q23" s="147"/>
      <c r="R23" s="192"/>
      <c r="T23" s="193"/>
    </row>
    <row r="24" spans="1:23" s="149" customFormat="1" ht="12.95" customHeight="1">
      <c r="A24" s="292">
        <v>16</v>
      </c>
      <c r="B24" s="285" t="s">
        <v>6</v>
      </c>
      <c r="C24" s="77" t="s">
        <v>39</v>
      </c>
      <c r="D24" s="75">
        <v>220687453405.17001</v>
      </c>
      <c r="E24" s="235">
        <f>(D24/$D$53)</f>
        <v>0.39703182988518543</v>
      </c>
      <c r="F24" s="82">
        <v>100</v>
      </c>
      <c r="G24" s="82">
        <v>100</v>
      </c>
      <c r="H24" s="279">
        <v>7.4399999999999994E-2</v>
      </c>
      <c r="I24" s="75">
        <v>220967726543.82999</v>
      </c>
      <c r="J24" s="235">
        <f>(I24/$I$53)</f>
        <v>0.39535522755625424</v>
      </c>
      <c r="K24" s="82">
        <v>100</v>
      </c>
      <c r="L24" s="82">
        <v>100</v>
      </c>
      <c r="M24" s="279">
        <v>7.3499999999999996E-2</v>
      </c>
      <c r="N24" s="94">
        <f>((I24-D24)/D24)</f>
        <v>1.2700003300387317E-3</v>
      </c>
      <c r="O24" s="94">
        <f t="shared" ref="O24:O33" si="7">((L24-G24)/G24)</f>
        <v>0</v>
      </c>
      <c r="P24" s="290">
        <f t="shared" ref="P24:P53" si="8">M24-H24</f>
        <v>-8.9999999999999802E-4</v>
      </c>
      <c r="Q24" s="147"/>
      <c r="R24" s="194"/>
      <c r="S24" s="148"/>
      <c r="T24" s="148"/>
    </row>
    <row r="25" spans="1:23" s="149" customFormat="1" ht="12.95" customHeight="1">
      <c r="A25" s="292">
        <v>17</v>
      </c>
      <c r="B25" s="285" t="s">
        <v>205</v>
      </c>
      <c r="C25" s="77" t="s">
        <v>19</v>
      </c>
      <c r="D25" s="75">
        <v>158076277571.70999</v>
      </c>
      <c r="E25" s="235">
        <f t="shared" ref="E25:E47" si="9">(D25/$D$53)</f>
        <v>0.28439004020091796</v>
      </c>
      <c r="F25" s="82">
        <v>100</v>
      </c>
      <c r="G25" s="82">
        <v>100</v>
      </c>
      <c r="H25" s="279">
        <v>9.1200000000000003E-2</v>
      </c>
      <c r="I25" s="75">
        <v>159187629350.17001</v>
      </c>
      <c r="J25" s="235">
        <f t="shared" ref="J25:J52" si="10">(I25/$I$53)</f>
        <v>0.28481834162055125</v>
      </c>
      <c r="K25" s="82">
        <v>100</v>
      </c>
      <c r="L25" s="82">
        <v>100</v>
      </c>
      <c r="M25" s="279">
        <v>8.9399999999999993E-2</v>
      </c>
      <c r="N25" s="94">
        <f t="shared" ref="N25:N53" si="11">((I25-D25)/D25)</f>
        <v>7.0304779156750222E-3</v>
      </c>
      <c r="O25" s="94">
        <f t="shared" si="7"/>
        <v>0</v>
      </c>
      <c r="P25" s="290">
        <f t="shared" si="8"/>
        <v>-1.8000000000000099E-3</v>
      </c>
      <c r="Q25" s="147"/>
      <c r="R25" s="195"/>
      <c r="S25" s="157"/>
      <c r="T25" s="193"/>
      <c r="U25" s="196"/>
    </row>
    <row r="26" spans="1:23" s="149" customFormat="1" ht="12.95" customHeight="1">
      <c r="A26" s="292">
        <v>18</v>
      </c>
      <c r="B26" s="285" t="s">
        <v>46</v>
      </c>
      <c r="C26" s="77" t="s">
        <v>85</v>
      </c>
      <c r="D26" s="75">
        <v>22322869791.299999</v>
      </c>
      <c r="E26" s="235">
        <f t="shared" si="9"/>
        <v>4.0160370264714543E-2</v>
      </c>
      <c r="F26" s="82">
        <v>1</v>
      </c>
      <c r="G26" s="82">
        <v>1</v>
      </c>
      <c r="H26" s="279">
        <v>8.8599999999999998E-2</v>
      </c>
      <c r="I26" s="75">
        <v>22275660658.630001</v>
      </c>
      <c r="J26" s="235">
        <f t="shared" si="10"/>
        <v>3.9855588987614869E-2</v>
      </c>
      <c r="K26" s="82">
        <v>1</v>
      </c>
      <c r="L26" s="82">
        <v>1</v>
      </c>
      <c r="M26" s="279">
        <v>8.7900000000000006E-2</v>
      </c>
      <c r="N26" s="94">
        <f t="shared" si="11"/>
        <v>-2.1148325959593787E-3</v>
      </c>
      <c r="O26" s="94">
        <f t="shared" si="7"/>
        <v>0</v>
      </c>
      <c r="P26" s="290">
        <f t="shared" si="8"/>
        <v>-6.999999999999923E-4</v>
      </c>
      <c r="Q26" s="147"/>
      <c r="R26" s="181"/>
      <c r="S26" s="150"/>
    </row>
    <row r="27" spans="1:23" s="149" customFormat="1" ht="12.95" customHeight="1">
      <c r="A27" s="292">
        <v>19</v>
      </c>
      <c r="B27" s="285" t="s">
        <v>41</v>
      </c>
      <c r="C27" s="77" t="s">
        <v>42</v>
      </c>
      <c r="D27" s="75">
        <v>795085743.16999996</v>
      </c>
      <c r="E27" s="235">
        <f t="shared" si="9"/>
        <v>1.4304136581196889E-3</v>
      </c>
      <c r="F27" s="82">
        <v>100</v>
      </c>
      <c r="G27" s="82">
        <v>100</v>
      </c>
      <c r="H27" s="279">
        <v>9.7500000000000003E-2</v>
      </c>
      <c r="I27" s="75">
        <v>800085979.10000002</v>
      </c>
      <c r="J27" s="235">
        <f t="shared" si="10"/>
        <v>1.431513005447453E-3</v>
      </c>
      <c r="K27" s="82">
        <v>100</v>
      </c>
      <c r="L27" s="82">
        <v>100</v>
      </c>
      <c r="M27" s="279">
        <v>9.7699999999999995E-2</v>
      </c>
      <c r="N27" s="94">
        <f t="shared" si="11"/>
        <v>6.2889266635119999E-3</v>
      </c>
      <c r="O27" s="94">
        <f t="shared" si="7"/>
        <v>0</v>
      </c>
      <c r="P27" s="290">
        <f t="shared" si="8"/>
        <v>1.9999999999999185E-4</v>
      </c>
      <c r="Q27" s="147"/>
      <c r="R27" s="181"/>
      <c r="S27" s="157"/>
    </row>
    <row r="28" spans="1:23" s="149" customFormat="1" ht="12.95" customHeight="1">
      <c r="A28" s="292">
        <v>20</v>
      </c>
      <c r="B28" s="285" t="s">
        <v>8</v>
      </c>
      <c r="C28" s="77" t="s">
        <v>20</v>
      </c>
      <c r="D28" s="75">
        <v>62393997791.870003</v>
      </c>
      <c r="E28" s="235">
        <f t="shared" si="9"/>
        <v>0.11225107152637988</v>
      </c>
      <c r="F28" s="82">
        <v>1</v>
      </c>
      <c r="G28" s="82">
        <v>1</v>
      </c>
      <c r="H28" s="279">
        <v>8.5000000000000006E-2</v>
      </c>
      <c r="I28" s="75">
        <v>63206774102.720001</v>
      </c>
      <c r="J28" s="235">
        <f t="shared" si="10"/>
        <v>0.11308949478430241</v>
      </c>
      <c r="K28" s="82">
        <v>1</v>
      </c>
      <c r="L28" s="82">
        <v>1</v>
      </c>
      <c r="M28" s="279">
        <v>8.5500000000000007E-2</v>
      </c>
      <c r="N28" s="94">
        <f t="shared" si="11"/>
        <v>1.3026514402253993E-2</v>
      </c>
      <c r="O28" s="94">
        <f t="shared" si="7"/>
        <v>0</v>
      </c>
      <c r="P28" s="290">
        <f t="shared" si="8"/>
        <v>5.0000000000000044E-4</v>
      </c>
      <c r="Q28" s="147"/>
      <c r="R28" s="192"/>
      <c r="S28" s="150"/>
    </row>
    <row r="29" spans="1:23" s="149" customFormat="1" ht="12.95" customHeight="1">
      <c r="A29" s="292">
        <v>21</v>
      </c>
      <c r="B29" s="285" t="s">
        <v>61</v>
      </c>
      <c r="C29" s="77" t="s">
        <v>62</v>
      </c>
      <c r="D29" s="75">
        <v>1826549102.3499999</v>
      </c>
      <c r="E29" s="235">
        <f t="shared" si="9"/>
        <v>3.2860868222976836E-3</v>
      </c>
      <c r="F29" s="82">
        <v>10</v>
      </c>
      <c r="G29" s="82">
        <v>10</v>
      </c>
      <c r="H29" s="279">
        <v>8.43E-2</v>
      </c>
      <c r="I29" s="75">
        <v>1857975031.76</v>
      </c>
      <c r="J29" s="235">
        <f t="shared" si="10"/>
        <v>3.3242870031955098E-3</v>
      </c>
      <c r="K29" s="82">
        <v>10</v>
      </c>
      <c r="L29" s="82">
        <v>10</v>
      </c>
      <c r="M29" s="279">
        <v>8.3299999999999999E-2</v>
      </c>
      <c r="N29" s="94">
        <f t="shared" si="11"/>
        <v>1.7205083274010068E-2</v>
      </c>
      <c r="O29" s="94">
        <f t="shared" si="7"/>
        <v>0</v>
      </c>
      <c r="P29" s="290">
        <f t="shared" si="8"/>
        <v>-1.0000000000000009E-3</v>
      </c>
      <c r="Q29" s="147"/>
      <c r="R29" s="181"/>
      <c r="S29" s="187"/>
      <c r="T29" s="414"/>
      <c r="U29" s="414"/>
    </row>
    <row r="30" spans="1:23" s="149" customFormat="1" ht="12.95" customHeight="1">
      <c r="A30" s="292">
        <v>22</v>
      </c>
      <c r="B30" s="285" t="s">
        <v>89</v>
      </c>
      <c r="C30" s="77" t="s">
        <v>91</v>
      </c>
      <c r="D30" s="75">
        <v>28286499703.470001</v>
      </c>
      <c r="E30" s="235">
        <f t="shared" si="9"/>
        <v>5.0889348556198213E-2</v>
      </c>
      <c r="F30" s="82">
        <v>1</v>
      </c>
      <c r="G30" s="82">
        <v>1</v>
      </c>
      <c r="H30" s="279">
        <v>8.1299999999999997E-2</v>
      </c>
      <c r="I30" s="75">
        <v>28357804439.029999</v>
      </c>
      <c r="J30" s="235">
        <f t="shared" si="10"/>
        <v>5.0737754342440711E-2</v>
      </c>
      <c r="K30" s="82">
        <v>1</v>
      </c>
      <c r="L30" s="82">
        <v>1</v>
      </c>
      <c r="M30" s="279">
        <v>0</v>
      </c>
      <c r="N30" s="94">
        <f t="shared" si="11"/>
        <v>2.5208044935743803E-3</v>
      </c>
      <c r="O30" s="94">
        <f t="shared" si="7"/>
        <v>0</v>
      </c>
      <c r="P30" s="290">
        <f t="shared" si="8"/>
        <v>-8.1299999999999997E-2</v>
      </c>
      <c r="Q30" s="147"/>
      <c r="R30" s="181"/>
      <c r="S30" s="150"/>
      <c r="T30" s="412"/>
      <c r="U30" s="412"/>
    </row>
    <row r="31" spans="1:23" s="149" customFormat="1" ht="12.95" customHeight="1">
      <c r="A31" s="292">
        <v>23</v>
      </c>
      <c r="B31" s="285" t="s">
        <v>96</v>
      </c>
      <c r="C31" s="77" t="s">
        <v>95</v>
      </c>
      <c r="D31" s="75">
        <v>2042891760.8025601</v>
      </c>
      <c r="E31" s="235">
        <f t="shared" si="9"/>
        <v>3.6753020687573332E-3</v>
      </c>
      <c r="F31" s="82">
        <v>100</v>
      </c>
      <c r="G31" s="82">
        <v>100</v>
      </c>
      <c r="H31" s="279">
        <v>8.7800000000000003E-2</v>
      </c>
      <c r="I31" s="75">
        <v>2026586151.6328866</v>
      </c>
      <c r="J31" s="235">
        <f t="shared" si="10"/>
        <v>3.6259658443028218E-3</v>
      </c>
      <c r="K31" s="82">
        <v>100</v>
      </c>
      <c r="L31" s="82">
        <v>100</v>
      </c>
      <c r="M31" s="279">
        <v>8.8700000000000001E-2</v>
      </c>
      <c r="N31" s="94">
        <f t="shared" si="11"/>
        <v>-7.9816314709046082E-3</v>
      </c>
      <c r="O31" s="94">
        <f t="shared" si="7"/>
        <v>0</v>
      </c>
      <c r="P31" s="290">
        <f t="shared" si="8"/>
        <v>8.9999999999999802E-4</v>
      </c>
      <c r="Q31" s="147"/>
      <c r="R31" s="181"/>
      <c r="S31" s="150"/>
      <c r="T31" s="413"/>
      <c r="U31" s="413"/>
    </row>
    <row r="32" spans="1:23" s="149" customFormat="1" ht="12.95" customHeight="1">
      <c r="A32" s="292">
        <v>24</v>
      </c>
      <c r="B32" s="285" t="s">
        <v>97</v>
      </c>
      <c r="C32" s="77" t="s">
        <v>98</v>
      </c>
      <c r="D32" s="75">
        <v>4990651597.71</v>
      </c>
      <c r="E32" s="235">
        <f t="shared" si="9"/>
        <v>8.9785237247737727E-3</v>
      </c>
      <c r="F32" s="82">
        <v>100</v>
      </c>
      <c r="G32" s="82">
        <v>100</v>
      </c>
      <c r="H32" s="279">
        <v>9.3340000000000006E-2</v>
      </c>
      <c r="I32" s="75">
        <v>5033741943.5200005</v>
      </c>
      <c r="J32" s="235">
        <f t="shared" si="10"/>
        <v>9.0063658737289057E-3</v>
      </c>
      <c r="K32" s="82">
        <v>100</v>
      </c>
      <c r="L32" s="82">
        <v>100</v>
      </c>
      <c r="M32" s="279">
        <v>9.1069999999999998E-2</v>
      </c>
      <c r="N32" s="94">
        <f t="shared" si="11"/>
        <v>8.6342123801574858E-3</v>
      </c>
      <c r="O32" s="94">
        <f t="shared" si="7"/>
        <v>0</v>
      </c>
      <c r="P32" s="290">
        <f t="shared" si="8"/>
        <v>-2.2700000000000081E-3</v>
      </c>
      <c r="Q32" s="147"/>
      <c r="R32" s="181"/>
      <c r="S32" s="150"/>
    </row>
    <row r="33" spans="1:21" s="149" customFormat="1" ht="12.95" customHeight="1">
      <c r="A33" s="292">
        <v>25</v>
      </c>
      <c r="B33" s="285" t="s">
        <v>99</v>
      </c>
      <c r="C33" s="77" t="s">
        <v>104</v>
      </c>
      <c r="D33" s="75">
        <v>783933228.54999995</v>
      </c>
      <c r="E33" s="235">
        <f t="shared" si="9"/>
        <v>1.4103495211736229E-3</v>
      </c>
      <c r="F33" s="82">
        <v>10</v>
      </c>
      <c r="G33" s="82">
        <v>10</v>
      </c>
      <c r="H33" s="279">
        <v>7.6700000000000004E-2</v>
      </c>
      <c r="I33" s="75">
        <v>778377620.89999998</v>
      </c>
      <c r="J33" s="235">
        <f t="shared" si="10"/>
        <v>1.3926724334314699E-3</v>
      </c>
      <c r="K33" s="82">
        <v>10</v>
      </c>
      <c r="L33" s="82">
        <v>10</v>
      </c>
      <c r="M33" s="279">
        <v>7.51E-2</v>
      </c>
      <c r="N33" s="94">
        <f t="shared" si="11"/>
        <v>-7.0868378168838326E-3</v>
      </c>
      <c r="O33" s="94">
        <f t="shared" si="7"/>
        <v>0</v>
      </c>
      <c r="P33" s="290">
        <f t="shared" si="8"/>
        <v>-1.6000000000000042E-3</v>
      </c>
      <c r="Q33" s="147"/>
      <c r="R33" s="185"/>
      <c r="S33" s="197"/>
    </row>
    <row r="34" spans="1:21" s="149" customFormat="1" ht="12.95" customHeight="1">
      <c r="A34" s="292">
        <v>26</v>
      </c>
      <c r="B34" s="285" t="s">
        <v>13</v>
      </c>
      <c r="C34" s="77" t="s">
        <v>106</v>
      </c>
      <c r="D34" s="75">
        <v>2075674787.4200001</v>
      </c>
      <c r="E34" s="235">
        <f t="shared" si="9"/>
        <v>3.7342809769202747E-3</v>
      </c>
      <c r="F34" s="82">
        <v>100</v>
      </c>
      <c r="G34" s="82">
        <v>100</v>
      </c>
      <c r="H34" s="279">
        <v>7.8E-2</v>
      </c>
      <c r="I34" s="75">
        <v>1757073429.95</v>
      </c>
      <c r="J34" s="235">
        <f t="shared" si="10"/>
        <v>3.1437539617041755E-3</v>
      </c>
      <c r="K34" s="82">
        <v>100</v>
      </c>
      <c r="L34" s="82">
        <v>100</v>
      </c>
      <c r="M34" s="279">
        <v>7.9500000000000001E-2</v>
      </c>
      <c r="N34" s="94">
        <f t="shared" si="11"/>
        <v>-0.15349290717454428</v>
      </c>
      <c r="O34" s="94">
        <f t="shared" ref="O34:O39" si="12">((L34-G34)/G34)</f>
        <v>0</v>
      </c>
      <c r="P34" s="290">
        <f t="shared" si="8"/>
        <v>1.5000000000000013E-3</v>
      </c>
      <c r="Q34" s="147"/>
      <c r="R34" s="198"/>
      <c r="S34" s="150"/>
      <c r="T34" s="414"/>
      <c r="U34" s="414"/>
    </row>
    <row r="35" spans="1:21" s="149" customFormat="1" ht="12.95" customHeight="1">
      <c r="A35" s="292">
        <v>27</v>
      </c>
      <c r="B35" s="285" t="s">
        <v>53</v>
      </c>
      <c r="C35" s="77" t="s">
        <v>107</v>
      </c>
      <c r="D35" s="75">
        <v>8129024971.8299999</v>
      </c>
      <c r="E35" s="235">
        <f t="shared" si="9"/>
        <v>1.4624672177545834E-2</v>
      </c>
      <c r="F35" s="82">
        <v>100</v>
      </c>
      <c r="G35" s="82">
        <v>100</v>
      </c>
      <c r="H35" s="279">
        <v>7.7799999999999994E-2</v>
      </c>
      <c r="I35" s="75">
        <v>8141356839.3999996</v>
      </c>
      <c r="J35" s="235">
        <f t="shared" si="10"/>
        <v>1.4566507228010077E-2</v>
      </c>
      <c r="K35" s="82">
        <v>100</v>
      </c>
      <c r="L35" s="82">
        <v>100</v>
      </c>
      <c r="M35" s="279">
        <v>7.85E-2</v>
      </c>
      <c r="N35" s="94">
        <f t="shared" si="11"/>
        <v>1.5170168147759489E-3</v>
      </c>
      <c r="O35" s="94">
        <f t="shared" si="12"/>
        <v>0</v>
      </c>
      <c r="P35" s="290">
        <f t="shared" si="8"/>
        <v>7.0000000000000617E-4</v>
      </c>
      <c r="Q35" s="147"/>
      <c r="R35" s="181"/>
      <c r="S35" s="159"/>
    </row>
    <row r="36" spans="1:21" s="149" customFormat="1" ht="12.95" customHeight="1">
      <c r="A36" s="292">
        <v>28</v>
      </c>
      <c r="B36" s="285" t="s">
        <v>108</v>
      </c>
      <c r="C36" s="77" t="s">
        <v>110</v>
      </c>
      <c r="D36" s="75">
        <v>9369870587.1599998</v>
      </c>
      <c r="E36" s="235">
        <f t="shared" si="9"/>
        <v>1.6857038348154503E-2</v>
      </c>
      <c r="F36" s="78">
        <v>100</v>
      </c>
      <c r="G36" s="78">
        <v>100</v>
      </c>
      <c r="H36" s="279">
        <v>7.4499999999999997E-2</v>
      </c>
      <c r="I36" s="75">
        <v>10190051604.73</v>
      </c>
      <c r="J36" s="235">
        <f t="shared" si="10"/>
        <v>1.8232029781049919E-2</v>
      </c>
      <c r="K36" s="78">
        <v>100</v>
      </c>
      <c r="L36" s="78">
        <v>100</v>
      </c>
      <c r="M36" s="279">
        <v>7.46E-2</v>
      </c>
      <c r="N36" s="94">
        <f t="shared" si="11"/>
        <v>8.7533868257896177E-2</v>
      </c>
      <c r="O36" s="94">
        <f t="shared" si="12"/>
        <v>0</v>
      </c>
      <c r="P36" s="290">
        <f t="shared" si="8"/>
        <v>1.0000000000000286E-4</v>
      </c>
      <c r="Q36" s="147"/>
      <c r="R36" s="181"/>
      <c r="S36" s="160"/>
    </row>
    <row r="37" spans="1:21" s="149" customFormat="1" ht="12.95" customHeight="1">
      <c r="A37" s="292">
        <v>28</v>
      </c>
      <c r="B37" s="285" t="s">
        <v>108</v>
      </c>
      <c r="C37" s="77" t="s">
        <v>109</v>
      </c>
      <c r="D37" s="75">
        <v>412055533.60000002</v>
      </c>
      <c r="E37" s="235">
        <f t="shared" si="9"/>
        <v>7.4131610109780667E-4</v>
      </c>
      <c r="F37" s="78">
        <v>1000000</v>
      </c>
      <c r="G37" s="78">
        <v>1000000</v>
      </c>
      <c r="H37" s="279">
        <v>7.8100000000000003E-2</v>
      </c>
      <c r="I37" s="75">
        <v>381703734.63999999</v>
      </c>
      <c r="J37" s="235">
        <f t="shared" si="10"/>
        <v>6.8294392682605556E-4</v>
      </c>
      <c r="K37" s="78">
        <v>1000000</v>
      </c>
      <c r="L37" s="78">
        <v>1000000</v>
      </c>
      <c r="M37" s="279">
        <v>7.8899999999999998E-2</v>
      </c>
      <c r="N37" s="94">
        <f t="shared" si="11"/>
        <v>-7.3659486367834662E-2</v>
      </c>
      <c r="O37" s="94">
        <f t="shared" si="12"/>
        <v>0</v>
      </c>
      <c r="P37" s="290">
        <f t="shared" si="8"/>
        <v>7.9999999999999516E-4</v>
      </c>
      <c r="Q37" s="147"/>
      <c r="R37" s="181"/>
      <c r="S37" s="159"/>
    </row>
    <row r="38" spans="1:21" s="149" customFormat="1" ht="12.95" customHeight="1">
      <c r="A38" s="292">
        <v>30</v>
      </c>
      <c r="B38" s="285" t="s">
        <v>118</v>
      </c>
      <c r="C38" s="77" t="s">
        <v>119</v>
      </c>
      <c r="D38" s="75">
        <v>5974875550.4300003</v>
      </c>
      <c r="E38" s="235">
        <f t="shared" si="9"/>
        <v>1.0749209964230363E-2</v>
      </c>
      <c r="F38" s="82">
        <v>1</v>
      </c>
      <c r="G38" s="82">
        <v>1</v>
      </c>
      <c r="H38" s="279">
        <v>8.2000000000000003E-2</v>
      </c>
      <c r="I38" s="75">
        <v>6069829244.7799997</v>
      </c>
      <c r="J38" s="235">
        <f t="shared" si="10"/>
        <v>1.0860132200444232E-2</v>
      </c>
      <c r="K38" s="82">
        <v>1</v>
      </c>
      <c r="L38" s="82">
        <v>1</v>
      </c>
      <c r="M38" s="279">
        <v>8.1100000000000005E-2</v>
      </c>
      <c r="N38" s="94">
        <f t="shared" si="11"/>
        <v>1.5892162698378846E-2</v>
      </c>
      <c r="O38" s="94">
        <f t="shared" si="12"/>
        <v>0</v>
      </c>
      <c r="P38" s="290">
        <f t="shared" si="8"/>
        <v>-8.9999999999999802E-4</v>
      </c>
      <c r="Q38" s="147"/>
      <c r="R38" s="181"/>
      <c r="S38" s="159"/>
      <c r="T38" s="161"/>
    </row>
    <row r="39" spans="1:21" s="149" customFormat="1" ht="12.95" customHeight="1">
      <c r="A39" s="292">
        <v>31</v>
      </c>
      <c r="B39" s="285" t="s">
        <v>16</v>
      </c>
      <c r="C39" s="77" t="s">
        <v>124</v>
      </c>
      <c r="D39" s="75">
        <v>12070363600.99</v>
      </c>
      <c r="E39" s="235">
        <f t="shared" si="9"/>
        <v>2.1715410069471246E-2</v>
      </c>
      <c r="F39" s="82">
        <v>1</v>
      </c>
      <c r="G39" s="82">
        <v>1</v>
      </c>
      <c r="H39" s="279">
        <v>7.0599999999999996E-2</v>
      </c>
      <c r="I39" s="75">
        <v>12266428158.540001</v>
      </c>
      <c r="J39" s="235">
        <f t="shared" si="10"/>
        <v>2.1947080561378209E-2</v>
      </c>
      <c r="K39" s="82">
        <v>1</v>
      </c>
      <c r="L39" s="82">
        <v>1</v>
      </c>
      <c r="M39" s="279">
        <v>7.2599999999999998E-2</v>
      </c>
      <c r="N39" s="94">
        <f t="shared" si="11"/>
        <v>1.6243467390983989E-2</v>
      </c>
      <c r="O39" s="94">
        <f t="shared" si="12"/>
        <v>0</v>
      </c>
      <c r="P39" s="290">
        <f t="shared" si="8"/>
        <v>2.0000000000000018E-3</v>
      </c>
      <c r="Q39" s="147"/>
      <c r="R39" s="192"/>
      <c r="S39" s="415"/>
      <c r="T39" s="226"/>
    </row>
    <row r="40" spans="1:21" s="149" customFormat="1" ht="12.95" customHeight="1">
      <c r="A40" s="292">
        <v>32</v>
      </c>
      <c r="B40" s="285" t="s">
        <v>65</v>
      </c>
      <c r="C40" s="77" t="s">
        <v>127</v>
      </c>
      <c r="D40" s="75">
        <v>525711993.10000002</v>
      </c>
      <c r="E40" s="235">
        <f t="shared" si="9"/>
        <v>9.4579184902675219E-4</v>
      </c>
      <c r="F40" s="82">
        <v>100</v>
      </c>
      <c r="G40" s="82">
        <v>100</v>
      </c>
      <c r="H40" s="279">
        <v>8.2799999999999999E-2</v>
      </c>
      <c r="I40" s="75">
        <v>524095410.43000001</v>
      </c>
      <c r="J40" s="235">
        <f t="shared" si="10"/>
        <v>9.3771096572621549E-4</v>
      </c>
      <c r="K40" s="82">
        <v>100</v>
      </c>
      <c r="L40" s="82">
        <v>100</v>
      </c>
      <c r="M40" s="279">
        <v>7.8899999999999998E-2</v>
      </c>
      <c r="N40" s="146">
        <f t="shared" ref="N40:N51" si="13">((I40-D40)/D40)</f>
        <v>-3.0750347932285297E-3</v>
      </c>
      <c r="O40" s="146">
        <f t="shared" ref="O40:O51" si="14">((L40-G40)/G40)</f>
        <v>0</v>
      </c>
      <c r="P40" s="290">
        <f t="shared" si="8"/>
        <v>-3.9000000000000007E-3</v>
      </c>
      <c r="Q40" s="147"/>
      <c r="R40" s="194"/>
      <c r="S40" s="415"/>
      <c r="T40" s="226"/>
    </row>
    <row r="41" spans="1:21" s="149" customFormat="1" ht="12.95" customHeight="1">
      <c r="A41" s="292">
        <v>33</v>
      </c>
      <c r="B41" s="285" t="s">
        <v>146</v>
      </c>
      <c r="C41" s="77" t="s">
        <v>134</v>
      </c>
      <c r="D41" s="75">
        <v>4407930922.6400003</v>
      </c>
      <c r="E41" s="235">
        <f t="shared" si="9"/>
        <v>7.9301693558907777E-3</v>
      </c>
      <c r="F41" s="82">
        <v>1</v>
      </c>
      <c r="G41" s="82">
        <v>1</v>
      </c>
      <c r="H41" s="279">
        <v>7.5499999999999998E-2</v>
      </c>
      <c r="I41" s="75">
        <v>4404113693.8400002</v>
      </c>
      <c r="J41" s="235">
        <f t="shared" si="10"/>
        <v>7.8798356612785961E-3</v>
      </c>
      <c r="K41" s="82">
        <v>1</v>
      </c>
      <c r="L41" s="82">
        <v>1</v>
      </c>
      <c r="M41" s="279">
        <v>7.5600000000000001E-2</v>
      </c>
      <c r="N41" s="146">
        <f t="shared" si="13"/>
        <v>-8.6599106632868331E-4</v>
      </c>
      <c r="O41" s="146">
        <f t="shared" si="14"/>
        <v>0</v>
      </c>
      <c r="P41" s="290">
        <f t="shared" si="8"/>
        <v>1.0000000000000286E-4</v>
      </c>
      <c r="Q41" s="147"/>
      <c r="R41" s="185"/>
      <c r="S41" s="159"/>
    </row>
    <row r="42" spans="1:21" s="149" customFormat="1" ht="12.95" customHeight="1">
      <c r="A42" s="292">
        <v>34</v>
      </c>
      <c r="B42" s="285" t="s">
        <v>195</v>
      </c>
      <c r="C42" s="77" t="s">
        <v>135</v>
      </c>
      <c r="D42" s="75">
        <v>787836232.92999995</v>
      </c>
      <c r="E42" s="235">
        <f t="shared" si="9"/>
        <v>1.4173712931281721E-3</v>
      </c>
      <c r="F42" s="82">
        <v>10</v>
      </c>
      <c r="G42" s="82">
        <v>10</v>
      </c>
      <c r="H42" s="279">
        <v>7.5600000000000001E-2</v>
      </c>
      <c r="I42" s="75">
        <v>688396358.32999992</v>
      </c>
      <c r="J42" s="235">
        <f t="shared" si="10"/>
        <v>1.2316780516021168E-3</v>
      </c>
      <c r="K42" s="82">
        <v>10</v>
      </c>
      <c r="L42" s="82">
        <v>10</v>
      </c>
      <c r="M42" s="279">
        <v>7.5600000000000001E-2</v>
      </c>
      <c r="N42" s="94" t="e">
        <f>((#REF!-D42)/D42)</f>
        <v>#REF!</v>
      </c>
      <c r="O42" s="94">
        <f t="shared" si="14"/>
        <v>0</v>
      </c>
      <c r="P42" s="290">
        <f t="shared" si="8"/>
        <v>0</v>
      </c>
      <c r="Q42" s="147"/>
      <c r="R42" s="181"/>
      <c r="S42" s="199"/>
      <c r="T42" s="226"/>
    </row>
    <row r="43" spans="1:21" s="149" customFormat="1" ht="12.95" customHeight="1">
      <c r="A43" s="292">
        <v>35</v>
      </c>
      <c r="B43" s="285" t="s">
        <v>43</v>
      </c>
      <c r="C43" s="77" t="s">
        <v>145</v>
      </c>
      <c r="D43" s="75">
        <v>732650045.26999998</v>
      </c>
      <c r="E43" s="235">
        <f t="shared" si="9"/>
        <v>1.3180875652453266E-3</v>
      </c>
      <c r="F43" s="82">
        <v>1</v>
      </c>
      <c r="G43" s="82">
        <v>1</v>
      </c>
      <c r="H43" s="279">
        <v>8.2199999999999995E-2</v>
      </c>
      <c r="I43" s="75">
        <v>733645699.29999995</v>
      </c>
      <c r="J43" s="235">
        <f t="shared" si="10"/>
        <v>1.3126381256173437E-3</v>
      </c>
      <c r="K43" s="82">
        <v>1</v>
      </c>
      <c r="L43" s="82">
        <v>1</v>
      </c>
      <c r="M43" s="279">
        <v>8.1500000000000003E-2</v>
      </c>
      <c r="N43" s="94">
        <f t="shared" si="13"/>
        <v>1.3589762758194437E-3</v>
      </c>
      <c r="O43" s="94">
        <f t="shared" si="14"/>
        <v>0</v>
      </c>
      <c r="P43" s="290">
        <f t="shared" si="8"/>
        <v>-6.999999999999923E-4</v>
      </c>
      <c r="Q43" s="147"/>
      <c r="R43" s="181"/>
      <c r="S43" s="199"/>
      <c r="T43" s="226"/>
    </row>
    <row r="44" spans="1:21" s="149" customFormat="1" ht="12.95" customHeight="1">
      <c r="A44" s="292">
        <v>36</v>
      </c>
      <c r="B44" s="285" t="s">
        <v>10</v>
      </c>
      <c r="C44" s="77" t="s">
        <v>183</v>
      </c>
      <c r="D44" s="75">
        <v>5544186655.1099997</v>
      </c>
      <c r="E44" s="235">
        <f t="shared" si="9"/>
        <v>9.9743711703539056E-3</v>
      </c>
      <c r="F44" s="82">
        <v>100</v>
      </c>
      <c r="G44" s="82">
        <v>100</v>
      </c>
      <c r="H44" s="279">
        <v>7.0099999999999996E-2</v>
      </c>
      <c r="I44" s="75">
        <v>5559918583.3000002</v>
      </c>
      <c r="J44" s="235">
        <f t="shared" si="10"/>
        <v>9.9478005728533686E-3</v>
      </c>
      <c r="K44" s="82">
        <v>100</v>
      </c>
      <c r="L44" s="82">
        <v>100</v>
      </c>
      <c r="M44" s="279">
        <v>6.6000000000000003E-2</v>
      </c>
      <c r="N44" s="94">
        <f t="shared" si="13"/>
        <v>2.8375538503020341E-3</v>
      </c>
      <c r="O44" s="94">
        <f t="shared" si="14"/>
        <v>0</v>
      </c>
      <c r="P44" s="290">
        <f t="shared" si="8"/>
        <v>-4.0999999999999925E-3</v>
      </c>
      <c r="Q44" s="147"/>
      <c r="R44" s="181"/>
      <c r="S44" s="159"/>
    </row>
    <row r="45" spans="1:21" s="149" customFormat="1" ht="12.95" customHeight="1">
      <c r="A45" s="292">
        <v>37</v>
      </c>
      <c r="B45" s="285" t="s">
        <v>147</v>
      </c>
      <c r="C45" s="77" t="s">
        <v>148</v>
      </c>
      <c r="D45" s="75">
        <v>381234439.95999998</v>
      </c>
      <c r="E45" s="235">
        <f t="shared" si="9"/>
        <v>6.8586684461250259E-4</v>
      </c>
      <c r="F45" s="82">
        <v>1</v>
      </c>
      <c r="G45" s="82">
        <v>1</v>
      </c>
      <c r="H45" s="279">
        <v>5.6099999999999997E-2</v>
      </c>
      <c r="I45" s="75">
        <v>382087202.81999999</v>
      </c>
      <c r="J45" s="235">
        <f t="shared" si="10"/>
        <v>6.8363002769669299E-4</v>
      </c>
      <c r="K45" s="82">
        <v>1</v>
      </c>
      <c r="L45" s="82">
        <v>1</v>
      </c>
      <c r="M45" s="279">
        <v>5.3400000000000003E-2</v>
      </c>
      <c r="N45" s="94">
        <f t="shared" si="13"/>
        <v>2.2368463355238529E-3</v>
      </c>
      <c r="O45" s="94">
        <f t="shared" si="14"/>
        <v>0</v>
      </c>
      <c r="P45" s="290">
        <f t="shared" si="8"/>
        <v>-2.6999999999999941E-3</v>
      </c>
      <c r="Q45" s="147"/>
      <c r="R45" s="181"/>
      <c r="S45" s="159"/>
    </row>
    <row r="46" spans="1:21" s="149" customFormat="1" ht="12.95" customHeight="1">
      <c r="A46" s="292">
        <v>38</v>
      </c>
      <c r="B46" s="285" t="s">
        <v>149</v>
      </c>
      <c r="C46" s="77" t="s">
        <v>151</v>
      </c>
      <c r="D46" s="75">
        <v>266523277.15000001</v>
      </c>
      <c r="E46" s="235">
        <f t="shared" si="9"/>
        <v>4.7949361325758962E-4</v>
      </c>
      <c r="F46" s="82">
        <v>100</v>
      </c>
      <c r="G46" s="82">
        <v>100</v>
      </c>
      <c r="H46" s="279">
        <v>1.9799999999999999E-4</v>
      </c>
      <c r="I46" s="75">
        <v>265759320.47</v>
      </c>
      <c r="J46" s="235">
        <f t="shared" si="10"/>
        <v>4.7549630103458279E-4</v>
      </c>
      <c r="K46" s="82">
        <v>100</v>
      </c>
      <c r="L46" s="82">
        <v>100</v>
      </c>
      <c r="M46" s="279">
        <v>1.9799999999999999E-4</v>
      </c>
      <c r="N46" s="94">
        <f t="shared" si="13"/>
        <v>-2.8663788325327035E-3</v>
      </c>
      <c r="O46" s="94">
        <f t="shared" si="14"/>
        <v>0</v>
      </c>
      <c r="P46" s="290">
        <f t="shared" si="8"/>
        <v>0</v>
      </c>
      <c r="Q46" s="147"/>
      <c r="R46" s="192"/>
      <c r="S46" s="159"/>
    </row>
    <row r="47" spans="1:21" s="149" customFormat="1" ht="12.95" customHeight="1">
      <c r="A47" s="292">
        <v>39</v>
      </c>
      <c r="B47" s="285" t="s">
        <v>163</v>
      </c>
      <c r="C47" s="77" t="s">
        <v>164</v>
      </c>
      <c r="D47" s="75">
        <v>109494263.92</v>
      </c>
      <c r="E47" s="235">
        <f t="shared" si="9"/>
        <v>1.9698767326965135E-4</v>
      </c>
      <c r="F47" s="82">
        <v>1</v>
      </c>
      <c r="G47" s="82">
        <v>1</v>
      </c>
      <c r="H47" s="279">
        <v>5.3121688844886703E-2</v>
      </c>
      <c r="I47" s="75">
        <v>109615236.43000001</v>
      </c>
      <c r="J47" s="235">
        <f t="shared" si="10"/>
        <v>1.9612346753189396E-4</v>
      </c>
      <c r="K47" s="82">
        <v>1</v>
      </c>
      <c r="L47" s="82">
        <v>1</v>
      </c>
      <c r="M47" s="279">
        <v>5.310401E-2</v>
      </c>
      <c r="N47" s="94">
        <f t="shared" si="13"/>
        <v>1.1048296565415677E-3</v>
      </c>
      <c r="O47" s="94">
        <f t="shared" si="14"/>
        <v>0</v>
      </c>
      <c r="P47" s="290">
        <f t="shared" si="8"/>
        <v>-1.7678844886702405E-5</v>
      </c>
      <c r="Q47" s="147"/>
      <c r="R47" s="192"/>
      <c r="S47" s="159"/>
    </row>
    <row r="48" spans="1:21" s="149" customFormat="1" ht="12.95" customHeight="1">
      <c r="A48" s="292">
        <v>40</v>
      </c>
      <c r="B48" s="285" t="s">
        <v>117</v>
      </c>
      <c r="C48" s="77" t="s">
        <v>173</v>
      </c>
      <c r="D48" s="75">
        <v>1267540195.8399999</v>
      </c>
      <c r="E48" s="235">
        <f>(D48/$D$53)</f>
        <v>2.2803915476039102E-3</v>
      </c>
      <c r="F48" s="82">
        <v>1</v>
      </c>
      <c r="G48" s="82">
        <v>1</v>
      </c>
      <c r="H48" s="279">
        <v>8.0199999999999994E-2</v>
      </c>
      <c r="I48" s="75">
        <v>1269141829.8099999</v>
      </c>
      <c r="J48" s="235">
        <f t="shared" si="10"/>
        <v>2.2707472479071129E-3</v>
      </c>
      <c r="K48" s="82">
        <v>1</v>
      </c>
      <c r="L48" s="82">
        <v>1</v>
      </c>
      <c r="M48" s="279">
        <v>7.8799999999999995E-2</v>
      </c>
      <c r="N48" s="94">
        <f t="shared" si="13"/>
        <v>1.2635764729643343E-3</v>
      </c>
      <c r="O48" s="94">
        <f t="shared" si="14"/>
        <v>0</v>
      </c>
      <c r="P48" s="290">
        <f t="shared" si="8"/>
        <v>-1.3999999999999985E-3</v>
      </c>
      <c r="Q48" s="147"/>
      <c r="R48" s="181"/>
      <c r="S48" s="159"/>
    </row>
    <row r="49" spans="1:21" s="149" customFormat="1" ht="12.95" customHeight="1">
      <c r="A49" s="292">
        <v>41</v>
      </c>
      <c r="B49" s="285" t="s">
        <v>175</v>
      </c>
      <c r="C49" s="77" t="s">
        <v>178</v>
      </c>
      <c r="D49" s="75">
        <v>157971218</v>
      </c>
      <c r="E49" s="235">
        <f>(D49/$D$53)</f>
        <v>2.842010308423914E-4</v>
      </c>
      <c r="F49" s="82">
        <v>1</v>
      </c>
      <c r="G49" s="82">
        <v>1</v>
      </c>
      <c r="H49" s="279">
        <v>3.202E-3</v>
      </c>
      <c r="I49" s="75">
        <v>157686800.63</v>
      </c>
      <c r="J49" s="235">
        <f t="shared" si="10"/>
        <v>2.8213306042828591E-4</v>
      </c>
      <c r="K49" s="82">
        <v>1</v>
      </c>
      <c r="L49" s="82">
        <v>1</v>
      </c>
      <c r="M49" s="279">
        <v>2.2693999999999999E-2</v>
      </c>
      <c r="N49" s="94">
        <f t="shared" si="13"/>
        <v>-1.8004379126835925E-3</v>
      </c>
      <c r="O49" s="94">
        <f t="shared" si="14"/>
        <v>0</v>
      </c>
      <c r="P49" s="290">
        <f t="shared" si="8"/>
        <v>1.9491999999999999E-2</v>
      </c>
      <c r="Q49" s="147"/>
      <c r="R49" s="181"/>
      <c r="S49" s="159"/>
    </row>
    <row r="50" spans="1:21" s="149" customFormat="1" ht="12.95" customHeight="1">
      <c r="A50" s="292">
        <v>42</v>
      </c>
      <c r="B50" s="285" t="s">
        <v>188</v>
      </c>
      <c r="C50" s="77" t="s">
        <v>189</v>
      </c>
      <c r="D50" s="75">
        <v>720931927.89999998</v>
      </c>
      <c r="E50" s="235">
        <f>(D50/$D$53)</f>
        <v>1.2970058702489247E-3</v>
      </c>
      <c r="F50" s="82">
        <v>1</v>
      </c>
      <c r="G50" s="82">
        <v>1</v>
      </c>
      <c r="H50" s="279">
        <v>8.7400000000000005E-2</v>
      </c>
      <c r="I50" s="75">
        <v>722992815.03999996</v>
      </c>
      <c r="J50" s="235">
        <f t="shared" si="10"/>
        <v>1.2935779961286724E-3</v>
      </c>
      <c r="K50" s="82">
        <v>1</v>
      </c>
      <c r="L50" s="82">
        <v>1</v>
      </c>
      <c r="M50" s="279">
        <v>8.9099999999999999E-2</v>
      </c>
      <c r="N50" s="94">
        <f t="shared" si="13"/>
        <v>2.8586431814764208E-3</v>
      </c>
      <c r="O50" s="94">
        <f t="shared" si="14"/>
        <v>0</v>
      </c>
      <c r="P50" s="290">
        <f t="shared" si="8"/>
        <v>1.6999999999999932E-3</v>
      </c>
      <c r="Q50" s="147"/>
      <c r="R50" s="119"/>
      <c r="S50" s="159"/>
    </row>
    <row r="51" spans="1:21" s="149" customFormat="1" ht="12.95" customHeight="1">
      <c r="A51" s="292">
        <v>43</v>
      </c>
      <c r="B51" s="285" t="s">
        <v>198</v>
      </c>
      <c r="C51" s="77" t="s">
        <v>199</v>
      </c>
      <c r="D51" s="75">
        <v>7056552.2199999997</v>
      </c>
      <c r="E51" s="235">
        <f>(D51/$D$53)</f>
        <v>1.2695220309798241E-5</v>
      </c>
      <c r="F51" s="82">
        <v>100</v>
      </c>
      <c r="G51" s="82">
        <v>100</v>
      </c>
      <c r="H51" s="279">
        <v>9.4999999999999998E-3</v>
      </c>
      <c r="I51" s="75">
        <v>7078925.8899999997</v>
      </c>
      <c r="J51" s="235">
        <f t="shared" si="10"/>
        <v>1.2665606873317204E-5</v>
      </c>
      <c r="K51" s="82">
        <v>100</v>
      </c>
      <c r="L51" s="82">
        <v>100</v>
      </c>
      <c r="M51" s="279">
        <v>9.4000000000000004E-3</v>
      </c>
      <c r="N51" s="94">
        <f t="shared" si="13"/>
        <v>3.1706234578109489E-3</v>
      </c>
      <c r="O51" s="94">
        <f t="shared" si="14"/>
        <v>0</v>
      </c>
      <c r="P51" s="290">
        <f t="shared" si="8"/>
        <v>-9.9999999999999395E-5</v>
      </c>
      <c r="Q51" s="147"/>
      <c r="S51" s="159"/>
    </row>
    <row r="52" spans="1:21" s="149" customFormat="1" ht="12.95" customHeight="1">
      <c r="A52" s="292">
        <v>44</v>
      </c>
      <c r="B52" s="285" t="s">
        <v>192</v>
      </c>
      <c r="C52" s="77" t="s">
        <v>208</v>
      </c>
      <c r="D52" s="75">
        <v>696084195.99626911</v>
      </c>
      <c r="E52" s="235">
        <f>(D52/$D$53)</f>
        <v>1.2523031002725882E-3</v>
      </c>
      <c r="F52" s="82">
        <v>100</v>
      </c>
      <c r="G52" s="82">
        <v>100</v>
      </c>
      <c r="H52" s="279">
        <v>9.06E-2</v>
      </c>
      <c r="I52" s="75">
        <v>785996321.49000001</v>
      </c>
      <c r="J52" s="235">
        <f t="shared" si="10"/>
        <v>1.4063038046391787E-3</v>
      </c>
      <c r="K52" s="82">
        <v>100</v>
      </c>
      <c r="L52" s="82">
        <v>100</v>
      </c>
      <c r="M52" s="279">
        <v>8.6699999999999999E-2</v>
      </c>
      <c r="N52" s="94">
        <f>((I52-D52)/D52)</f>
        <v>0.12916846268150703</v>
      </c>
      <c r="O52" s="94">
        <f>((L52-G52)/G52)</f>
        <v>0</v>
      </c>
      <c r="P52" s="290">
        <f t="shared" si="8"/>
        <v>-3.9000000000000007E-3</v>
      </c>
      <c r="Q52" s="147"/>
      <c r="R52" s="200"/>
      <c r="S52" s="159"/>
    </row>
    <row r="53" spans="1:21" s="149" customFormat="1" ht="12.95" customHeight="1">
      <c r="A53" s="260"/>
      <c r="B53" s="144"/>
      <c r="C53" s="340" t="s">
        <v>47</v>
      </c>
      <c r="D53" s="90">
        <f>SUM(D24:D52)</f>
        <v>555843226647.5686</v>
      </c>
      <c r="E53" s="360">
        <f>(D53/$D$154)</f>
        <v>0.42163575115361041</v>
      </c>
      <c r="F53" s="362"/>
      <c r="G53" s="84"/>
      <c r="H53" s="376"/>
      <c r="I53" s="90">
        <f>SUM(I24:I52)</f>
        <v>558909333031.11304</v>
      </c>
      <c r="J53" s="360">
        <f>(I53/$I$154)</f>
        <v>0.42138978544748029</v>
      </c>
      <c r="K53" s="362"/>
      <c r="L53" s="84"/>
      <c r="M53" s="380"/>
      <c r="N53" s="364">
        <f t="shared" si="11"/>
        <v>5.5161351916382939E-3</v>
      </c>
      <c r="O53" s="364"/>
      <c r="P53" s="365">
        <f t="shared" si="8"/>
        <v>0</v>
      </c>
      <c r="Q53" s="147"/>
    </row>
    <row r="54" spans="1:21" s="149" customFormat="1" ht="4.5" customHeight="1">
      <c r="A54" s="394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6"/>
      <c r="Q54" s="147"/>
    </row>
    <row r="55" spans="1:21" s="149" customFormat="1" ht="12.95" customHeight="1">
      <c r="A55" s="397" t="s">
        <v>218</v>
      </c>
      <c r="B55" s="398"/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398"/>
      <c r="P55" s="399"/>
      <c r="Q55" s="147"/>
      <c r="T55" s="161"/>
      <c r="U55" s="162"/>
    </row>
    <row r="56" spans="1:21" s="149" customFormat="1" ht="12.95" customHeight="1">
      <c r="A56" s="292">
        <v>45</v>
      </c>
      <c r="B56" s="285" t="s">
        <v>6</v>
      </c>
      <c r="C56" s="77" t="s">
        <v>21</v>
      </c>
      <c r="D56" s="85">
        <v>84580076064.100006</v>
      </c>
      <c r="E56" s="235">
        <f>(D56/$D$82)</f>
        <v>0.22088160013386274</v>
      </c>
      <c r="F56" s="86">
        <v>235.96</v>
      </c>
      <c r="G56" s="86">
        <v>236</v>
      </c>
      <c r="H56" s="279">
        <v>1.5E-3</v>
      </c>
      <c r="I56" s="85">
        <v>84133564690.589996</v>
      </c>
      <c r="J56" s="235">
        <f>(I56/$I$82)</f>
        <v>0.21757972626964003</v>
      </c>
      <c r="K56" s="86">
        <v>236.11</v>
      </c>
      <c r="L56" s="86">
        <v>236.11</v>
      </c>
      <c r="M56" s="279">
        <v>2.0999999999999999E-3</v>
      </c>
      <c r="N56" s="94">
        <f>((I56-D56)/D56)</f>
        <v>-5.2791554972310009E-3</v>
      </c>
      <c r="O56" s="94">
        <f>((L56-G56)/G56)</f>
        <v>4.6610169491531205E-4</v>
      </c>
      <c r="P56" s="290">
        <f t="shared" ref="P56:P82" si="15">M56-H56</f>
        <v>5.9999999999999984E-4</v>
      </c>
      <c r="Q56" s="147"/>
      <c r="R56" s="181"/>
    </row>
    <row r="57" spans="1:21" s="149" customFormat="1" ht="12.95" customHeight="1">
      <c r="A57" s="292">
        <v>46</v>
      </c>
      <c r="B57" s="285" t="s">
        <v>65</v>
      </c>
      <c r="C57" s="77" t="s">
        <v>22</v>
      </c>
      <c r="D57" s="85">
        <v>1364100511.26</v>
      </c>
      <c r="E57" s="235">
        <f t="shared" ref="E57:E81" si="16">(D57/$D$82)</f>
        <v>3.5623602826058199E-3</v>
      </c>
      <c r="F57" s="86">
        <v>321.43380000000002</v>
      </c>
      <c r="G57" s="86">
        <v>321.43380000000002</v>
      </c>
      <c r="H57" s="279">
        <v>0.109</v>
      </c>
      <c r="I57" s="85">
        <v>1354266849.6199999</v>
      </c>
      <c r="J57" s="235">
        <f t="shared" ref="J57:J81" si="17">(I57/$I$82)</f>
        <v>3.5023003187849471E-3</v>
      </c>
      <c r="K57" s="86">
        <v>323.20690000000002</v>
      </c>
      <c r="L57" s="86">
        <v>323.20690000000002</v>
      </c>
      <c r="M57" s="279">
        <v>0.109</v>
      </c>
      <c r="N57" s="146">
        <f>((I57-D57)/D57)</f>
        <v>-7.2088981411764837E-3</v>
      </c>
      <c r="O57" s="146">
        <f>((L57-G57)/G57)</f>
        <v>5.5162213805766518E-3</v>
      </c>
      <c r="P57" s="290">
        <f t="shared" si="15"/>
        <v>0</v>
      </c>
      <c r="Q57" s="147"/>
      <c r="R57" s="181"/>
      <c r="S57" s="163"/>
    </row>
    <row r="58" spans="1:21" s="149" customFormat="1" ht="12.95" customHeight="1">
      <c r="A58" s="292">
        <v>47</v>
      </c>
      <c r="B58" s="285" t="s">
        <v>205</v>
      </c>
      <c r="C58" s="77" t="s">
        <v>215</v>
      </c>
      <c r="D58" s="85">
        <v>40793218612.910004</v>
      </c>
      <c r="E58" s="235">
        <f t="shared" si="16"/>
        <v>0.10653184320857483</v>
      </c>
      <c r="F58" s="85">
        <v>1399.03</v>
      </c>
      <c r="G58" s="85">
        <v>1399.03</v>
      </c>
      <c r="H58" s="279">
        <v>0.1133</v>
      </c>
      <c r="I58" s="85">
        <v>41331049058.400002</v>
      </c>
      <c r="J58" s="235">
        <f t="shared" si="17"/>
        <v>0.10688716653853542</v>
      </c>
      <c r="K58" s="85">
        <v>1402.85</v>
      </c>
      <c r="L58" s="85">
        <v>1402.85</v>
      </c>
      <c r="M58" s="279">
        <v>0.1111</v>
      </c>
      <c r="N58" s="94">
        <f>((I58-D58)/D58)</f>
        <v>1.3184310132365686E-2</v>
      </c>
      <c r="O58" s="94">
        <f>((L58-G58)/G58)</f>
        <v>2.7304632495371338E-3</v>
      </c>
      <c r="P58" s="290">
        <f t="shared" si="15"/>
        <v>-2.1999999999999936E-3</v>
      </c>
      <c r="Q58" s="147"/>
      <c r="R58" s="181"/>
      <c r="S58" s="164"/>
      <c r="T58" s="157"/>
    </row>
    <row r="59" spans="1:21" s="165" customFormat="1" ht="12.95" customHeight="1">
      <c r="A59" s="292">
        <v>48</v>
      </c>
      <c r="B59" s="285" t="s">
        <v>188</v>
      </c>
      <c r="C59" s="77" t="s">
        <v>190</v>
      </c>
      <c r="D59" s="85">
        <v>615917097.5</v>
      </c>
      <c r="E59" s="235">
        <f t="shared" si="16"/>
        <v>1.6084728268924852E-3</v>
      </c>
      <c r="F59" s="85">
        <v>1.0466</v>
      </c>
      <c r="G59" s="85">
        <v>1.0466</v>
      </c>
      <c r="H59" s="279">
        <v>8.2875124739689734E-2</v>
      </c>
      <c r="I59" s="85">
        <v>617480168.39999998</v>
      </c>
      <c r="J59" s="235">
        <f t="shared" si="17"/>
        <v>1.5968795154644132E-3</v>
      </c>
      <c r="K59" s="85">
        <v>1.0491999999999999</v>
      </c>
      <c r="L59" s="85">
        <v>1.0491999999999999</v>
      </c>
      <c r="M59" s="279">
        <v>8.4667243122317881E-2</v>
      </c>
      <c r="N59" s="94">
        <f>(I59/D59)/D59</f>
        <v>1.6277154804930925E-9</v>
      </c>
      <c r="O59" s="94">
        <f>(L59-G59)/G59</f>
        <v>2.4842346646282588E-3</v>
      </c>
      <c r="P59" s="290">
        <f t="shared" si="15"/>
        <v>1.7921183826281467E-3</v>
      </c>
      <c r="Q59" s="147"/>
      <c r="R59" s="192"/>
      <c r="S59" s="201"/>
    </row>
    <row r="60" spans="1:21" s="149" customFormat="1" ht="12.95" customHeight="1">
      <c r="A60" s="292">
        <v>49</v>
      </c>
      <c r="B60" s="285" t="s">
        <v>10</v>
      </c>
      <c r="C60" s="77" t="s">
        <v>23</v>
      </c>
      <c r="D60" s="85">
        <v>2938290966.77</v>
      </c>
      <c r="E60" s="235">
        <f t="shared" si="16"/>
        <v>7.6733722715875653E-3</v>
      </c>
      <c r="F60" s="85">
        <v>3477.75</v>
      </c>
      <c r="G60" s="85">
        <v>3477.75</v>
      </c>
      <c r="H60" s="279">
        <v>7.0499999999999993E-2</v>
      </c>
      <c r="I60" s="85">
        <v>2914435733.9000001</v>
      </c>
      <c r="J60" s="235">
        <f t="shared" si="17"/>
        <v>7.5370885751063809E-3</v>
      </c>
      <c r="K60" s="85">
        <v>3482.27</v>
      </c>
      <c r="L60" s="85">
        <v>3482.27</v>
      </c>
      <c r="M60" s="279">
        <v>6.9645172503390057E-2</v>
      </c>
      <c r="N60" s="94">
        <f t="shared" ref="N60:N68" si="18">((I60-D60)/D60)</f>
        <v>-8.118744242753953E-3</v>
      </c>
      <c r="O60" s="94">
        <f t="shared" ref="O60:O75" si="19">((L60-G60)/G60)</f>
        <v>1.2996908920997719E-3</v>
      </c>
      <c r="P60" s="290">
        <f t="shared" si="15"/>
        <v>-8.5482749660993618E-4</v>
      </c>
      <c r="Q60" s="147"/>
      <c r="R60" s="181"/>
      <c r="S60" s="168"/>
      <c r="T60" s="168"/>
    </row>
    <row r="61" spans="1:21" s="149" customFormat="1" ht="12.95" customHeight="1">
      <c r="A61" s="292">
        <v>50</v>
      </c>
      <c r="B61" s="285" t="s">
        <v>46</v>
      </c>
      <c r="C61" s="77" t="s">
        <v>171</v>
      </c>
      <c r="D61" s="85">
        <v>113499541398.84</v>
      </c>
      <c r="E61" s="235">
        <f t="shared" si="16"/>
        <v>0.29640503396610585</v>
      </c>
      <c r="F61" s="85">
        <v>1.9619</v>
      </c>
      <c r="G61" s="85">
        <v>1.9619</v>
      </c>
      <c r="H61" s="279">
        <v>2.5999999999999999E-3</v>
      </c>
      <c r="I61" s="85">
        <v>113180028180.83</v>
      </c>
      <c r="J61" s="235">
        <f t="shared" si="17"/>
        <v>0.29269744651066021</v>
      </c>
      <c r="K61" s="85">
        <v>1.9643999999999999</v>
      </c>
      <c r="L61" s="85">
        <v>1.9643999999999999</v>
      </c>
      <c r="M61" s="279">
        <v>3.8E-3</v>
      </c>
      <c r="N61" s="146">
        <f t="shared" si="18"/>
        <v>-2.8151058063505094E-3</v>
      </c>
      <c r="O61" s="146">
        <f t="shared" si="19"/>
        <v>1.274274937560501E-3</v>
      </c>
      <c r="P61" s="290">
        <f t="shared" si="15"/>
        <v>1.2000000000000001E-3</v>
      </c>
      <c r="Q61" s="147"/>
      <c r="R61" s="181"/>
      <c r="S61" s="168"/>
      <c r="T61" s="168"/>
    </row>
    <row r="62" spans="1:21" s="149" customFormat="1" ht="12.95" customHeight="1">
      <c r="A62" s="292">
        <v>51</v>
      </c>
      <c r="B62" s="285" t="s">
        <v>53</v>
      </c>
      <c r="C62" s="77" t="s">
        <v>55</v>
      </c>
      <c r="D62" s="85">
        <v>10872869267.700001</v>
      </c>
      <c r="E62" s="235">
        <f t="shared" si="16"/>
        <v>2.8394592126824089E-2</v>
      </c>
      <c r="F62" s="86">
        <v>1</v>
      </c>
      <c r="G62" s="86">
        <v>1</v>
      </c>
      <c r="H62" s="279">
        <v>4.4999999999999998E-2</v>
      </c>
      <c r="I62" s="85">
        <v>10788301871.559999</v>
      </c>
      <c r="J62" s="235">
        <f t="shared" si="17"/>
        <v>2.7899872978885059E-2</v>
      </c>
      <c r="K62" s="86">
        <v>1</v>
      </c>
      <c r="L62" s="86">
        <v>1</v>
      </c>
      <c r="M62" s="279">
        <v>4.4999999999999998E-2</v>
      </c>
      <c r="N62" s="94">
        <f t="shared" si="18"/>
        <v>-7.7778361955684874E-3</v>
      </c>
      <c r="O62" s="94">
        <f t="shared" si="19"/>
        <v>0</v>
      </c>
      <c r="P62" s="290">
        <f t="shared" si="15"/>
        <v>0</v>
      </c>
      <c r="Q62" s="147"/>
      <c r="R62" s="181"/>
      <c r="S62" s="203"/>
      <c r="T62" s="168"/>
    </row>
    <row r="63" spans="1:21" s="149" customFormat="1" ht="12" customHeight="1">
      <c r="A63" s="292">
        <v>52</v>
      </c>
      <c r="B63" s="285" t="s">
        <v>16</v>
      </c>
      <c r="C63" s="77" t="s">
        <v>24</v>
      </c>
      <c r="D63" s="85">
        <v>4646167082.25</v>
      </c>
      <c r="E63" s="235">
        <f t="shared" si="16"/>
        <v>1.2133505517764048E-2</v>
      </c>
      <c r="F63" s="86">
        <v>24.896699999999999</v>
      </c>
      <c r="G63" s="86">
        <v>24.896699999999999</v>
      </c>
      <c r="H63" s="279">
        <v>1.6000000000000001E-3</v>
      </c>
      <c r="I63" s="85">
        <v>4646167082.25</v>
      </c>
      <c r="J63" s="235">
        <f t="shared" si="17"/>
        <v>1.2015558423997617E-2</v>
      </c>
      <c r="K63" s="86">
        <v>24.896699999999999</v>
      </c>
      <c r="L63" s="86">
        <v>24.896699999999999</v>
      </c>
      <c r="M63" s="279">
        <v>1.6000000000000001E-3</v>
      </c>
      <c r="N63" s="94">
        <f t="shared" si="18"/>
        <v>0</v>
      </c>
      <c r="O63" s="94">
        <f t="shared" si="19"/>
        <v>0</v>
      </c>
      <c r="P63" s="290">
        <f t="shared" si="15"/>
        <v>0</v>
      </c>
      <c r="Q63" s="147"/>
      <c r="R63" s="185"/>
      <c r="S63" s="224"/>
      <c r="T63" s="204"/>
    </row>
    <row r="64" spans="1:21" s="149" customFormat="1" ht="12.95" customHeight="1">
      <c r="A64" s="292">
        <v>53</v>
      </c>
      <c r="B64" s="285" t="s">
        <v>113</v>
      </c>
      <c r="C64" s="77" t="s">
        <v>116</v>
      </c>
      <c r="D64" s="85">
        <v>470610926</v>
      </c>
      <c r="E64" s="235">
        <f t="shared" si="16"/>
        <v>1.2290045033369287E-3</v>
      </c>
      <c r="F64" s="86">
        <v>2.0581999999999998</v>
      </c>
      <c r="G64" s="86">
        <v>2.0581999999999998</v>
      </c>
      <c r="H64" s="279">
        <v>9.3899999999999997E-2</v>
      </c>
      <c r="I64" s="85">
        <v>471175682.45999998</v>
      </c>
      <c r="J64" s="235">
        <f t="shared" si="17"/>
        <v>1.2185181549311424E-3</v>
      </c>
      <c r="K64" s="86">
        <v>2.0608</v>
      </c>
      <c r="L64" s="86">
        <v>2.0608</v>
      </c>
      <c r="M64" s="279">
        <v>6.59E-2</v>
      </c>
      <c r="N64" s="146">
        <f t="shared" si="18"/>
        <v>1.2000496138076882E-3</v>
      </c>
      <c r="O64" s="146">
        <f t="shared" si="19"/>
        <v>1.2632397240307832E-3</v>
      </c>
      <c r="P64" s="290">
        <f t="shared" si="15"/>
        <v>-2.7999999999999997E-2</v>
      </c>
      <c r="Q64" s="147"/>
      <c r="R64" s="192"/>
      <c r="S64" s="226"/>
      <c r="T64" s="205"/>
      <c r="U64" s="224"/>
    </row>
    <row r="65" spans="1:21" s="149" customFormat="1" ht="12.95" customHeight="1">
      <c r="A65" s="292">
        <v>54</v>
      </c>
      <c r="B65" s="285" t="s">
        <v>6</v>
      </c>
      <c r="C65" s="77" t="s">
        <v>71</v>
      </c>
      <c r="D65" s="85">
        <v>24705338173.580002</v>
      </c>
      <c r="E65" s="235">
        <f t="shared" si="16"/>
        <v>6.4518204304911425E-2</v>
      </c>
      <c r="F65" s="86">
        <v>313.92</v>
      </c>
      <c r="G65" s="86">
        <v>313.92</v>
      </c>
      <c r="H65" s="279">
        <v>2.3E-3</v>
      </c>
      <c r="I65" s="85">
        <v>24604141455.169998</v>
      </c>
      <c r="J65" s="235">
        <f t="shared" si="17"/>
        <v>6.3629330132426248E-2</v>
      </c>
      <c r="K65" s="86">
        <v>314.14</v>
      </c>
      <c r="L65" s="86">
        <v>314.14</v>
      </c>
      <c r="M65" s="279">
        <v>3.0000000000000001E-3</v>
      </c>
      <c r="N65" s="94">
        <f t="shared" si="18"/>
        <v>-4.0961478729412363E-3</v>
      </c>
      <c r="O65" s="94">
        <f t="shared" si="19"/>
        <v>7.0081549439338184E-4</v>
      </c>
      <c r="P65" s="290">
        <f t="shared" si="15"/>
        <v>7.000000000000001E-4</v>
      </c>
      <c r="Q65" s="147"/>
      <c r="R65" s="181"/>
      <c r="S65" s="168"/>
      <c r="T65" s="205"/>
      <c r="U65" s="224"/>
    </row>
    <row r="66" spans="1:21" s="149" customFormat="1" ht="12.95" customHeight="1">
      <c r="A66" s="292">
        <v>55</v>
      </c>
      <c r="B66" s="285" t="s">
        <v>25</v>
      </c>
      <c r="C66" s="77" t="s">
        <v>40</v>
      </c>
      <c r="D66" s="85">
        <v>6255597812.6300001</v>
      </c>
      <c r="E66" s="235">
        <f t="shared" si="16"/>
        <v>1.6336547789345013E-2</v>
      </c>
      <c r="F66" s="86">
        <v>1</v>
      </c>
      <c r="G66" s="86">
        <v>1</v>
      </c>
      <c r="H66" s="279">
        <v>0.10009999999999999</v>
      </c>
      <c r="I66" s="85">
        <v>6270265075.3900003</v>
      </c>
      <c r="J66" s="235">
        <f t="shared" si="17"/>
        <v>1.6215675203573414E-2</v>
      </c>
      <c r="K66" s="86">
        <v>1.01</v>
      </c>
      <c r="L66" s="86">
        <v>1.01</v>
      </c>
      <c r="M66" s="279">
        <v>0.1004</v>
      </c>
      <c r="N66" s="94">
        <f t="shared" si="18"/>
        <v>2.3446620449906717E-3</v>
      </c>
      <c r="O66" s="94">
        <f t="shared" si="19"/>
        <v>1.0000000000000009E-2</v>
      </c>
      <c r="P66" s="290">
        <f t="shared" si="15"/>
        <v>3.0000000000000859E-4</v>
      </c>
      <c r="Q66" s="147"/>
      <c r="R66" s="181"/>
      <c r="S66" s="206"/>
      <c r="T66" s="202"/>
    </row>
    <row r="67" spans="1:21" s="149" customFormat="1" ht="12.95" customHeight="1">
      <c r="A67" s="292">
        <v>56</v>
      </c>
      <c r="B67" s="285" t="s">
        <v>146</v>
      </c>
      <c r="C67" s="77" t="s">
        <v>123</v>
      </c>
      <c r="D67" s="85">
        <v>6345304061.6499996</v>
      </c>
      <c r="E67" s="235">
        <f t="shared" si="16"/>
        <v>1.6570816434487018E-2</v>
      </c>
      <c r="F67" s="86">
        <v>3.99</v>
      </c>
      <c r="G67" s="86">
        <v>3.99</v>
      </c>
      <c r="H67" s="279">
        <v>-0.1179</v>
      </c>
      <c r="I67" s="85">
        <v>6331019416.3699999</v>
      </c>
      <c r="J67" s="235">
        <f t="shared" si="17"/>
        <v>1.6372793387365279E-2</v>
      </c>
      <c r="K67" s="86">
        <v>3.99</v>
      </c>
      <c r="L67" s="86">
        <v>3.99</v>
      </c>
      <c r="M67" s="279">
        <v>-6.7299999999999999E-2</v>
      </c>
      <c r="N67" s="94">
        <f t="shared" si="18"/>
        <v>-2.2512152516589142E-3</v>
      </c>
      <c r="O67" s="94">
        <f t="shared" si="19"/>
        <v>0</v>
      </c>
      <c r="P67" s="290">
        <f t="shared" si="15"/>
        <v>5.0600000000000006E-2</v>
      </c>
      <c r="Q67" s="147"/>
      <c r="R67" s="119"/>
      <c r="S67" s="205"/>
      <c r="T67" s="226"/>
    </row>
    <row r="68" spans="1:21" s="149" customFormat="1" ht="12" customHeight="1">
      <c r="A68" s="292">
        <v>57</v>
      </c>
      <c r="B68" s="285" t="s">
        <v>6</v>
      </c>
      <c r="C68" s="77" t="s">
        <v>76</v>
      </c>
      <c r="D68" s="85">
        <v>47342435855.900002</v>
      </c>
      <c r="E68" s="235">
        <f t="shared" si="16"/>
        <v>0.12363518067967844</v>
      </c>
      <c r="F68" s="85">
        <v>4270.3100000000004</v>
      </c>
      <c r="G68" s="85">
        <v>4270.3100000000004</v>
      </c>
      <c r="H68" s="279">
        <v>3.5000000000000001E-3</v>
      </c>
      <c r="I68" s="85">
        <v>50998711887</v>
      </c>
      <c r="J68" s="235">
        <f t="shared" si="17"/>
        <v>0.1318889293860952</v>
      </c>
      <c r="K68" s="85">
        <v>4277.37</v>
      </c>
      <c r="L68" s="85">
        <v>4277.37</v>
      </c>
      <c r="M68" s="279">
        <v>5.1999999999999998E-3</v>
      </c>
      <c r="N68" s="94">
        <f t="shared" si="18"/>
        <v>7.7230416327307316E-2</v>
      </c>
      <c r="O68" s="94">
        <f t="shared" si="19"/>
        <v>1.6532757574975799E-3</v>
      </c>
      <c r="P68" s="290">
        <f t="shared" si="15"/>
        <v>1.6999999999999997E-3</v>
      </c>
      <c r="Q68" s="147"/>
      <c r="S68" s="205"/>
      <c r="T68" s="226"/>
    </row>
    <row r="69" spans="1:21" s="149" customFormat="1" ht="12.95" customHeight="1">
      <c r="A69" s="292">
        <v>58</v>
      </c>
      <c r="B69" s="285" t="s">
        <v>6</v>
      </c>
      <c r="C69" s="77" t="s">
        <v>77</v>
      </c>
      <c r="D69" s="85">
        <v>241614846.55000001</v>
      </c>
      <c r="E69" s="235">
        <f t="shared" si="16"/>
        <v>6.3097926137611806E-4</v>
      </c>
      <c r="F69" s="85">
        <v>3807.26</v>
      </c>
      <c r="G69" s="85">
        <v>3828.22</v>
      </c>
      <c r="H69" s="279">
        <v>-3.0000000000000001E-3</v>
      </c>
      <c r="I69" s="85">
        <v>242556570.55000001</v>
      </c>
      <c r="J69" s="235">
        <f t="shared" si="17"/>
        <v>6.2728106694704625E-4</v>
      </c>
      <c r="K69" s="85">
        <v>3822.01</v>
      </c>
      <c r="L69" s="85">
        <v>3843.19</v>
      </c>
      <c r="M69" s="279">
        <v>8.9999999999999998E-4</v>
      </c>
      <c r="N69" s="94">
        <f t="shared" ref="N69:N75" si="20">((I69-D69)/D69)</f>
        <v>3.897624725660717E-3</v>
      </c>
      <c r="O69" s="94">
        <f t="shared" si="19"/>
        <v>3.9104335696486239E-3</v>
      </c>
      <c r="P69" s="290">
        <f t="shared" si="15"/>
        <v>3.8999999999999998E-3</v>
      </c>
      <c r="Q69" s="147"/>
      <c r="S69" s="411"/>
      <c r="T69" s="411"/>
    </row>
    <row r="70" spans="1:21" s="165" customFormat="1" ht="12.95" customHeight="1">
      <c r="A70" s="292">
        <v>59</v>
      </c>
      <c r="B70" s="285" t="s">
        <v>99</v>
      </c>
      <c r="C70" s="77" t="s">
        <v>100</v>
      </c>
      <c r="D70" s="85">
        <v>52311722.640000001</v>
      </c>
      <c r="E70" s="235">
        <f t="shared" si="16"/>
        <v>1.3661251609333093E-4</v>
      </c>
      <c r="F70" s="85">
        <v>11.173</v>
      </c>
      <c r="G70" s="85">
        <v>11.1995</v>
      </c>
      <c r="H70" s="279">
        <v>0.12870000000000001</v>
      </c>
      <c r="I70" s="85">
        <v>54607220.030000001</v>
      </c>
      <c r="J70" s="235">
        <f t="shared" si="17"/>
        <v>1.4122097441334605E-4</v>
      </c>
      <c r="K70" s="85">
        <v>11.6668</v>
      </c>
      <c r="L70" s="85">
        <v>11.690899999999999</v>
      </c>
      <c r="M70" s="279">
        <v>4.3400000000000001E-2</v>
      </c>
      <c r="N70" s="94">
        <f t="shared" si="20"/>
        <v>4.3881127864918663E-2</v>
      </c>
      <c r="O70" s="94">
        <f t="shared" si="19"/>
        <v>4.3876958792803136E-2</v>
      </c>
      <c r="P70" s="290">
        <f t="shared" si="15"/>
        <v>-8.5300000000000015E-2</v>
      </c>
      <c r="Q70" s="147"/>
      <c r="R70" s="207"/>
      <c r="S70" s="208"/>
      <c r="T70" s="418"/>
      <c r="U70" s="166"/>
    </row>
    <row r="71" spans="1:21" s="149" customFormat="1" ht="12.95" customHeight="1">
      <c r="A71" s="292">
        <v>60</v>
      </c>
      <c r="B71" s="285" t="s">
        <v>28</v>
      </c>
      <c r="C71" s="77" t="s">
        <v>94</v>
      </c>
      <c r="D71" s="85">
        <v>13493006815.93</v>
      </c>
      <c r="E71" s="235">
        <f t="shared" si="16"/>
        <v>3.5237103994338291E-2</v>
      </c>
      <c r="F71" s="85">
        <v>1166.8800000000001</v>
      </c>
      <c r="G71" s="85">
        <v>1166.8800000000001</v>
      </c>
      <c r="H71" s="279">
        <v>4.7000000000000002E-3</v>
      </c>
      <c r="I71" s="85">
        <v>13616249228.549999</v>
      </c>
      <c r="J71" s="235">
        <f t="shared" si="17"/>
        <v>3.5213291994252841E-2</v>
      </c>
      <c r="K71" s="85">
        <v>1143.8</v>
      </c>
      <c r="L71" s="85">
        <v>1143.8</v>
      </c>
      <c r="M71" s="279">
        <v>4.3E-3</v>
      </c>
      <c r="N71" s="94">
        <f t="shared" si="20"/>
        <v>9.1337990339186298E-3</v>
      </c>
      <c r="O71" s="94">
        <f t="shared" si="19"/>
        <v>-1.9779240367475793E-2</v>
      </c>
      <c r="P71" s="290">
        <f t="shared" si="15"/>
        <v>-4.0000000000000018E-4</v>
      </c>
      <c r="Q71" s="147"/>
      <c r="S71" s="209"/>
      <c r="T71" s="418"/>
    </row>
    <row r="72" spans="1:21" s="149" customFormat="1" ht="12.95" customHeight="1">
      <c r="A72" s="292">
        <v>61</v>
      </c>
      <c r="B72" s="285" t="s">
        <v>195</v>
      </c>
      <c r="C72" s="77" t="s">
        <v>194</v>
      </c>
      <c r="D72" s="85">
        <v>20307922</v>
      </c>
      <c r="E72" s="235">
        <f t="shared" si="16"/>
        <v>5.3034313936466247E-5</v>
      </c>
      <c r="F72" s="85">
        <v>0.74</v>
      </c>
      <c r="G72" s="86">
        <v>0.76</v>
      </c>
      <c r="H72" s="279">
        <v>-2.5000000000000001E-3</v>
      </c>
      <c r="I72" s="85">
        <v>20283989.79853088</v>
      </c>
      <c r="J72" s="235">
        <f>(I72/$I$82)</f>
        <v>5.2456887619717595E-5</v>
      </c>
      <c r="K72" s="85">
        <v>0.74</v>
      </c>
      <c r="L72" s="86">
        <v>0.76</v>
      </c>
      <c r="M72" s="279">
        <v>-2.5000000000000001E-3</v>
      </c>
      <c r="N72" s="146">
        <f>((I72-D72)/D72)</f>
        <v>-1.1784662886296115E-3</v>
      </c>
      <c r="O72" s="146">
        <f>((L72-G72)/G72)</f>
        <v>0</v>
      </c>
      <c r="P72" s="290" t="e">
        <f>#REF!-H72</f>
        <v>#REF!</v>
      </c>
      <c r="Q72" s="147"/>
      <c r="R72" s="210"/>
      <c r="S72" s="167"/>
      <c r="T72" s="418"/>
    </row>
    <row r="73" spans="1:21" s="149" customFormat="1" ht="12.95" customHeight="1">
      <c r="A73" s="292">
        <v>62</v>
      </c>
      <c r="B73" s="285" t="s">
        <v>108</v>
      </c>
      <c r="C73" s="77" t="s">
        <v>111</v>
      </c>
      <c r="D73" s="85">
        <v>438486189.55000001</v>
      </c>
      <c r="E73" s="235">
        <f t="shared" si="16"/>
        <v>1.1451104762663332E-3</v>
      </c>
      <c r="F73" s="85">
        <v>1149.3399999999999</v>
      </c>
      <c r="G73" s="86">
        <v>1150.98</v>
      </c>
      <c r="H73" s="279">
        <v>-1.7899999999999999E-2</v>
      </c>
      <c r="I73" s="85">
        <v>440575335.29000002</v>
      </c>
      <c r="J73" s="235">
        <f t="shared" si="17"/>
        <v>1.1393819007442421E-3</v>
      </c>
      <c r="K73" s="85">
        <v>1155.1500000000001</v>
      </c>
      <c r="L73" s="86">
        <v>1157.3</v>
      </c>
      <c r="M73" s="279" t="s">
        <v>266</v>
      </c>
      <c r="N73" s="94">
        <f t="shared" si="20"/>
        <v>4.7644504884954576E-3</v>
      </c>
      <c r="O73" s="94">
        <f t="shared" si="19"/>
        <v>5.4909729100418216E-3</v>
      </c>
      <c r="P73" s="290" t="e">
        <f t="shared" si="15"/>
        <v>#VALUE!</v>
      </c>
      <c r="Q73" s="147"/>
      <c r="R73" s="160"/>
      <c r="S73" s="167"/>
      <c r="T73" s="418"/>
    </row>
    <row r="74" spans="1:21" s="149" customFormat="1" ht="12.95" customHeight="1">
      <c r="A74" s="292">
        <v>63</v>
      </c>
      <c r="B74" s="285" t="s">
        <v>53</v>
      </c>
      <c r="C74" s="77" t="s">
        <v>112</v>
      </c>
      <c r="D74" s="85">
        <v>164754968.52000001</v>
      </c>
      <c r="E74" s="235">
        <f t="shared" si="16"/>
        <v>4.3025902517659334E-4</v>
      </c>
      <c r="F74" s="85">
        <v>142.16999999999999</v>
      </c>
      <c r="G74" s="85">
        <v>142.22999999999999</v>
      </c>
      <c r="H74" s="279">
        <v>-7.7000000000000002E-3</v>
      </c>
      <c r="I74" s="85">
        <v>164587133.22999999</v>
      </c>
      <c r="J74" s="235">
        <f t="shared" si="17"/>
        <v>4.256425307472259E-4</v>
      </c>
      <c r="K74" s="85">
        <v>142.03</v>
      </c>
      <c r="L74" s="85">
        <v>142.08000000000001</v>
      </c>
      <c r="M74" s="279">
        <v>-1E-3</v>
      </c>
      <c r="N74" s="94">
        <f t="shared" si="20"/>
        <v>-1.0186963798888258E-3</v>
      </c>
      <c r="O74" s="94">
        <f t="shared" si="19"/>
        <v>-1.0546298249312894E-3</v>
      </c>
      <c r="P74" s="290">
        <f t="shared" si="15"/>
        <v>6.7000000000000002E-3</v>
      </c>
      <c r="Q74" s="147"/>
      <c r="R74" s="181"/>
      <c r="S74" s="168"/>
      <c r="T74" s="418"/>
    </row>
    <row r="75" spans="1:21" s="149" customFormat="1" ht="12.95" customHeight="1">
      <c r="A75" s="292">
        <v>64</v>
      </c>
      <c r="B75" s="285" t="s">
        <v>114</v>
      </c>
      <c r="C75" s="77" t="s">
        <v>115</v>
      </c>
      <c r="D75" s="85">
        <v>692320957.05999994</v>
      </c>
      <c r="E75" s="235">
        <f t="shared" si="16"/>
        <v>1.80800216691372E-3</v>
      </c>
      <c r="F75" s="86">
        <v>184.76156</v>
      </c>
      <c r="G75" s="86">
        <v>186.87574499999999</v>
      </c>
      <c r="H75" s="279">
        <v>5.8999999999999997E-2</v>
      </c>
      <c r="I75" s="85">
        <v>691696167.00999999</v>
      </c>
      <c r="J75" s="235">
        <f t="shared" si="17"/>
        <v>1.7888111983994865E-3</v>
      </c>
      <c r="K75" s="86">
        <v>184.85112000000001</v>
      </c>
      <c r="L75" s="86">
        <v>187.030011</v>
      </c>
      <c r="M75" s="279">
        <v>4.99E-2</v>
      </c>
      <c r="N75" s="94">
        <f t="shared" si="20"/>
        <v>-9.0245722540767306E-4</v>
      </c>
      <c r="O75" s="94">
        <f t="shared" si="19"/>
        <v>8.2550038797173434E-4</v>
      </c>
      <c r="P75" s="290">
        <f t="shared" si="15"/>
        <v>-9.099999999999997E-3</v>
      </c>
      <c r="Q75" s="147"/>
      <c r="R75" s="181"/>
      <c r="S75" s="211"/>
      <c r="T75" s="418"/>
    </row>
    <row r="76" spans="1:21" s="149" customFormat="1" ht="12.95" customHeight="1">
      <c r="A76" s="292">
        <v>65</v>
      </c>
      <c r="B76" s="285" t="s">
        <v>118</v>
      </c>
      <c r="C76" s="77" t="s">
        <v>121</v>
      </c>
      <c r="D76" s="85">
        <v>1071313211.95</v>
      </c>
      <c r="E76" s="235">
        <f t="shared" si="16"/>
        <v>2.7977437182809895E-3</v>
      </c>
      <c r="F76" s="86">
        <v>1.4107000000000001</v>
      </c>
      <c r="G76" s="86">
        <v>1.4107000000000001</v>
      </c>
      <c r="H76" s="279">
        <v>-1.0200000000000001E-2</v>
      </c>
      <c r="I76" s="85">
        <v>1069932729.05</v>
      </c>
      <c r="J76" s="235">
        <f t="shared" si="17"/>
        <v>2.7669773790015722E-3</v>
      </c>
      <c r="K76" s="86">
        <v>1.4101999999999999</v>
      </c>
      <c r="L76" s="86">
        <v>1.4101999999999999</v>
      </c>
      <c r="M76" s="279">
        <v>-1.0500000000000001E-2</v>
      </c>
      <c r="N76" s="94">
        <f t="shared" ref="N76:N82" si="21">((I76-D76)/D76)</f>
        <v>-1.2885894476064063E-3</v>
      </c>
      <c r="O76" s="94">
        <f t="shared" ref="O76:O81" si="22">((L76-G76)/G76)</f>
        <v>-3.5443396895170265E-4</v>
      </c>
      <c r="P76" s="290">
        <f t="shared" si="15"/>
        <v>-2.9999999999999992E-4</v>
      </c>
      <c r="Q76" s="147"/>
      <c r="R76" s="192"/>
      <c r="S76" s="211"/>
      <c r="T76" s="418"/>
    </row>
    <row r="77" spans="1:21" s="149" customFormat="1" ht="12.95" customHeight="1">
      <c r="A77" s="292">
        <v>66</v>
      </c>
      <c r="B77" s="285" t="s">
        <v>149</v>
      </c>
      <c r="C77" s="77" t="s">
        <v>152</v>
      </c>
      <c r="D77" s="85">
        <v>492103852.45999998</v>
      </c>
      <c r="E77" s="235">
        <f t="shared" si="16"/>
        <v>1.2851334666692193E-3</v>
      </c>
      <c r="F77" s="86">
        <v>1.1596</v>
      </c>
      <c r="G77" s="86">
        <v>1.1596</v>
      </c>
      <c r="H77" s="279">
        <v>3.4506556245683662E-4</v>
      </c>
      <c r="I77" s="85">
        <v>494070242.47000003</v>
      </c>
      <c r="J77" s="235">
        <f t="shared" si="17"/>
        <v>1.2777262975833554E-3</v>
      </c>
      <c r="K77" s="86">
        <v>1.1645000000000001</v>
      </c>
      <c r="L77" s="86">
        <v>1.1645000000000001</v>
      </c>
      <c r="M77" s="279">
        <v>2.5799999999999998E-4</v>
      </c>
      <c r="N77" s="94">
        <f t="shared" si="21"/>
        <v>3.9958842024303918E-3</v>
      </c>
      <c r="O77" s="94">
        <f t="shared" si="22"/>
        <v>4.2255950327700301E-3</v>
      </c>
      <c r="P77" s="290">
        <f t="shared" si="15"/>
        <v>-8.7065562456836634E-5</v>
      </c>
      <c r="Q77" s="147"/>
      <c r="R77" s="181"/>
      <c r="S77" s="211"/>
      <c r="T77" s="418"/>
    </row>
    <row r="78" spans="1:21" s="149" customFormat="1" ht="12.95" customHeight="1">
      <c r="A78" s="292">
        <v>67</v>
      </c>
      <c r="B78" s="285" t="s">
        <v>8</v>
      </c>
      <c r="C78" s="77" t="s">
        <v>158</v>
      </c>
      <c r="D78" s="85">
        <v>1424894228.1900001</v>
      </c>
      <c r="E78" s="235">
        <f t="shared" si="16"/>
        <v>3.721123600144182E-3</v>
      </c>
      <c r="F78" s="86">
        <v>1.0123</v>
      </c>
      <c r="G78" s="86">
        <v>1.0174000000000001</v>
      </c>
      <c r="H78" s="279">
        <v>2.7000000000000001E-3</v>
      </c>
      <c r="I78" s="85">
        <v>1424116985.98</v>
      </c>
      <c r="J78" s="235">
        <f t="shared" si="17"/>
        <v>3.682941346001588E-3</v>
      </c>
      <c r="K78" s="86">
        <v>1.014</v>
      </c>
      <c r="L78" s="86">
        <v>1.0190999999999999</v>
      </c>
      <c r="M78" s="279">
        <v>4.3E-3</v>
      </c>
      <c r="N78" s="94">
        <f t="shared" si="21"/>
        <v>-5.4547361805749287E-4</v>
      </c>
      <c r="O78" s="94">
        <f t="shared" si="22"/>
        <v>1.6709258895221276E-3</v>
      </c>
      <c r="P78" s="290">
        <f t="shared" si="15"/>
        <v>1.5999999999999999E-3</v>
      </c>
      <c r="Q78" s="147"/>
      <c r="R78" s="181"/>
      <c r="S78" s="211"/>
      <c r="T78" s="418"/>
    </row>
    <row r="79" spans="1:21" s="149" customFormat="1" ht="12.95" customHeight="1">
      <c r="A79" s="292">
        <v>68</v>
      </c>
      <c r="B79" s="285" t="s">
        <v>6</v>
      </c>
      <c r="C79" s="77" t="s">
        <v>182</v>
      </c>
      <c r="D79" s="85">
        <v>18502867161.549999</v>
      </c>
      <c r="E79" s="235">
        <f t="shared" si="16"/>
        <v>4.8320397614801495E-2</v>
      </c>
      <c r="F79" s="86">
        <v>106.77</v>
      </c>
      <c r="G79" s="86">
        <v>106.77</v>
      </c>
      <c r="H79" s="279">
        <v>3.5000000000000001E-3</v>
      </c>
      <c r="I79" s="85">
        <v>18914355973.52</v>
      </c>
      <c r="J79" s="235">
        <f t="shared" si="17"/>
        <v>4.8914846416168806E-2</v>
      </c>
      <c r="K79" s="86">
        <v>106.94</v>
      </c>
      <c r="L79" s="86">
        <v>106.94</v>
      </c>
      <c r="M79" s="279">
        <v>5.1000000000000004E-3</v>
      </c>
      <c r="N79" s="94">
        <f t="shared" si="21"/>
        <v>2.2239191816990297E-2</v>
      </c>
      <c r="O79" s="94">
        <f t="shared" si="22"/>
        <v>1.5922075489369833E-3</v>
      </c>
      <c r="P79" s="290">
        <f t="shared" si="15"/>
        <v>1.6000000000000003E-3</v>
      </c>
      <c r="Q79" s="147"/>
      <c r="R79" s="181"/>
      <c r="S79" s="211"/>
      <c r="T79" s="418"/>
    </row>
    <row r="80" spans="1:21" s="149" customFormat="1" ht="12.95" customHeight="1">
      <c r="A80" s="292">
        <v>69</v>
      </c>
      <c r="B80" s="285" t="s">
        <v>161</v>
      </c>
      <c r="C80" s="77" t="s">
        <v>187</v>
      </c>
      <c r="D80" s="85">
        <v>300269929.41000003</v>
      </c>
      <c r="E80" s="235">
        <f t="shared" si="16"/>
        <v>7.8415751754465574E-4</v>
      </c>
      <c r="F80" s="85">
        <v>1072.05</v>
      </c>
      <c r="G80" s="85">
        <v>1072.05</v>
      </c>
      <c r="H80" s="279">
        <v>7.1999999999999995E-2</v>
      </c>
      <c r="I80" s="85">
        <v>302063361.05000001</v>
      </c>
      <c r="J80" s="235">
        <f t="shared" si="17"/>
        <v>7.8117293205213839E-4</v>
      </c>
      <c r="K80" s="85">
        <v>1074.19</v>
      </c>
      <c r="L80" s="85">
        <v>1074.19</v>
      </c>
      <c r="M80" s="279">
        <v>7.4200000000000002E-2</v>
      </c>
      <c r="N80" s="94">
        <f t="shared" si="21"/>
        <v>5.9727314137779201E-3</v>
      </c>
      <c r="O80" s="94">
        <f t="shared" si="22"/>
        <v>1.996175551513549E-3</v>
      </c>
      <c r="P80" s="290">
        <f t="shared" si="15"/>
        <v>2.2000000000000075E-3</v>
      </c>
      <c r="Q80" s="147"/>
      <c r="R80" s="181"/>
      <c r="S80" s="211"/>
      <c r="T80" s="418"/>
    </row>
    <row r="81" spans="1:41" s="149" customFormat="1" ht="12.95" customHeight="1">
      <c r="A81" s="292">
        <v>70</v>
      </c>
      <c r="B81" s="285" t="s">
        <v>197</v>
      </c>
      <c r="C81" s="77" t="s">
        <v>196</v>
      </c>
      <c r="D81" s="85">
        <v>1596704757.1700001</v>
      </c>
      <c r="E81" s="235">
        <f t="shared" si="16"/>
        <v>4.1698082824822196E-3</v>
      </c>
      <c r="F81" s="86">
        <v>1.0477000000000001</v>
      </c>
      <c r="G81" s="86">
        <v>1.0477000000000001</v>
      </c>
      <c r="H81" s="279">
        <v>9.9699999999999997E-2</v>
      </c>
      <c r="I81" s="85">
        <v>1603544792.8599999</v>
      </c>
      <c r="J81" s="235">
        <f t="shared" si="17"/>
        <v>4.1469636806035432E-3</v>
      </c>
      <c r="K81" s="86">
        <v>1.0498000000000001</v>
      </c>
      <c r="L81" s="86">
        <v>1.0498000000000001</v>
      </c>
      <c r="M81" s="279">
        <v>9.9699999999999997E-2</v>
      </c>
      <c r="N81" s="94">
        <f t="shared" si="21"/>
        <v>4.2838449996999445E-3</v>
      </c>
      <c r="O81" s="94">
        <f t="shared" si="22"/>
        <v>2.004390569819596E-3</v>
      </c>
      <c r="P81" s="290">
        <f t="shared" si="15"/>
        <v>0</v>
      </c>
      <c r="Q81" s="147"/>
      <c r="R81" s="181"/>
      <c r="S81" s="211"/>
      <c r="T81" s="418"/>
    </row>
    <row r="82" spans="1:41" s="149" customFormat="1" ht="12.95" customHeight="1">
      <c r="A82" s="260"/>
      <c r="B82" s="144"/>
      <c r="C82" s="340" t="s">
        <v>47</v>
      </c>
      <c r="D82" s="90">
        <f>SUM(D56:D81)</f>
        <v>382920424394.07007</v>
      </c>
      <c r="E82" s="360">
        <f>(D82/$D$154)</f>
        <v>0.2904648883556909</v>
      </c>
      <c r="F82" s="84"/>
      <c r="G82" s="84"/>
      <c r="H82" s="376"/>
      <c r="I82" s="90">
        <f>SUM(I56:I81)</f>
        <v>386679246881.32843</v>
      </c>
      <c r="J82" s="360">
        <f>(I82/$I$154)</f>
        <v>0.29153688308734266</v>
      </c>
      <c r="K82" s="362"/>
      <c r="L82" s="84"/>
      <c r="M82" s="379"/>
      <c r="N82" s="364">
        <f t="shared" si="21"/>
        <v>9.8161974337260538E-3</v>
      </c>
      <c r="O82" s="364"/>
      <c r="P82" s="365">
        <f t="shared" si="15"/>
        <v>0</v>
      </c>
      <c r="Q82" s="147"/>
      <c r="R82" s="119"/>
      <c r="S82" s="212"/>
      <c r="T82" s="225"/>
    </row>
    <row r="83" spans="1:41" s="149" customFormat="1" ht="5.25" customHeight="1">
      <c r="A83" s="394"/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6"/>
      <c r="Q83" s="147"/>
      <c r="R83" s="119"/>
      <c r="S83" s="212"/>
      <c r="T83" s="225"/>
    </row>
    <row r="84" spans="1:41" s="149" customFormat="1" ht="12" customHeight="1">
      <c r="A84" s="397" t="s">
        <v>220</v>
      </c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9"/>
      <c r="Q84" s="147"/>
      <c r="R84" s="119"/>
      <c r="S84" s="212"/>
      <c r="T84" s="225"/>
    </row>
    <row r="85" spans="1:41" s="149" customFormat="1" ht="12.95" customHeight="1">
      <c r="A85" s="406" t="s">
        <v>221</v>
      </c>
      <c r="B85" s="407"/>
      <c r="C85" s="407"/>
      <c r="D85" s="407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  <c r="P85" s="408"/>
      <c r="Q85" s="147"/>
      <c r="R85" s="119"/>
      <c r="S85" s="212"/>
      <c r="T85" s="225"/>
    </row>
    <row r="86" spans="1:41" s="149" customFormat="1" ht="12.95" customHeight="1">
      <c r="A86" s="292" t="s">
        <v>253</v>
      </c>
      <c r="B86" s="285" t="s">
        <v>205</v>
      </c>
      <c r="C86" s="77" t="s">
        <v>212</v>
      </c>
      <c r="D86" s="85">
        <v>7868670672.4300003</v>
      </c>
      <c r="E86" s="235">
        <f>(D86/$D$103)</f>
        <v>2.9749268359289267E-2</v>
      </c>
      <c r="F86" s="85">
        <v>51958.400000000001</v>
      </c>
      <c r="G86" s="85">
        <v>51958.400000000001</v>
      </c>
      <c r="H86" s="279">
        <v>3.95E-2</v>
      </c>
      <c r="I86" s="85">
        <v>7872049183.8299999</v>
      </c>
      <c r="J86" s="235">
        <f>(I86/$I$103)</f>
        <v>2.9642052286546292E-2</v>
      </c>
      <c r="K86" s="85">
        <v>52032.92</v>
      </c>
      <c r="L86" s="85">
        <v>52032.92</v>
      </c>
      <c r="M86" s="279">
        <v>3.7999999999999999E-2</v>
      </c>
      <c r="N86" s="94">
        <f t="shared" ref="N86:N93" si="23">((I86-D86)/D86)</f>
        <v>4.2936240956647733E-4</v>
      </c>
      <c r="O86" s="94">
        <f>((L86-G86)/G86)</f>
        <v>1.4342243025188765E-3</v>
      </c>
      <c r="P86" s="290">
        <f t="shared" ref="P86:P93" si="24">M86-H86</f>
        <v>-1.5000000000000013E-3</v>
      </c>
      <c r="Q86" s="147"/>
      <c r="R86" s="119"/>
      <c r="S86" s="212"/>
      <c r="T86" s="225"/>
    </row>
    <row r="87" spans="1:41" s="149" customFormat="1" ht="12.95" customHeight="1">
      <c r="A87" s="292" t="s">
        <v>254</v>
      </c>
      <c r="B87" s="285" t="s">
        <v>205</v>
      </c>
      <c r="C87" s="77" t="s">
        <v>213</v>
      </c>
      <c r="D87" s="85">
        <v>634465840.49000001</v>
      </c>
      <c r="E87" s="235">
        <f t="shared" ref="E87:E93" si="25">(D87/$D$103)</f>
        <v>2.3987399319776196E-3</v>
      </c>
      <c r="F87" s="85">
        <v>51875.199999999997</v>
      </c>
      <c r="G87" s="85">
        <v>51875.199999999997</v>
      </c>
      <c r="H87" s="279">
        <v>3.95E-2</v>
      </c>
      <c r="I87" s="85">
        <v>635562114.01999998</v>
      </c>
      <c r="J87" s="235">
        <f t="shared" ref="J87:J93" si="26">(I87/$I$103)</f>
        <v>2.3931971174451926E-3</v>
      </c>
      <c r="K87" s="85">
        <v>51962.15</v>
      </c>
      <c r="L87" s="85">
        <v>51962.15</v>
      </c>
      <c r="M87" s="279">
        <v>3.7999999999999999E-2</v>
      </c>
      <c r="N87" s="94">
        <f t="shared" si="23"/>
        <v>1.7278684840673468E-3</v>
      </c>
      <c r="O87" s="94">
        <f t="shared" ref="O87:O92" si="27">((L87-G87)/G87)</f>
        <v>1.6761381160940944E-3</v>
      </c>
      <c r="P87" s="290">
        <f t="shared" si="24"/>
        <v>-1.5000000000000013E-3</v>
      </c>
      <c r="Q87" s="147"/>
      <c r="S87" s="202"/>
      <c r="T87" s="202"/>
    </row>
    <row r="88" spans="1:41" s="149" customFormat="1" ht="12.95" customHeight="1">
      <c r="A88" s="292">
        <v>72</v>
      </c>
      <c r="B88" s="285" t="s">
        <v>46</v>
      </c>
      <c r="C88" s="77" t="s">
        <v>181</v>
      </c>
      <c r="D88" s="85">
        <v>64962311519.040001</v>
      </c>
      <c r="E88" s="235">
        <f t="shared" si="25"/>
        <v>0.24560453970846519</v>
      </c>
      <c r="F88" s="85">
        <v>50991.99</v>
      </c>
      <c r="G88" s="85">
        <v>50991.99</v>
      </c>
      <c r="H88" s="279">
        <v>2E-3</v>
      </c>
      <c r="I88" s="85">
        <v>65146116297.599998</v>
      </c>
      <c r="J88" s="235">
        <f t="shared" si="26"/>
        <v>0.24530646855274868</v>
      </c>
      <c r="K88" s="85">
        <v>51041.83</v>
      </c>
      <c r="L88" s="85">
        <v>51041.83</v>
      </c>
      <c r="M88" s="279">
        <v>2.8999999999999998E-3</v>
      </c>
      <c r="N88" s="94">
        <f t="shared" si="23"/>
        <v>2.8294063782832858E-3</v>
      </c>
      <c r="O88" s="94">
        <f t="shared" si="27"/>
        <v>9.7740841257624544E-4</v>
      </c>
      <c r="P88" s="290">
        <f t="shared" si="24"/>
        <v>8.9999999999999976E-4</v>
      </c>
      <c r="Q88" s="147"/>
      <c r="S88" s="203"/>
      <c r="T88" s="202"/>
    </row>
    <row r="89" spans="1:41" s="149" customFormat="1" ht="12.95" customHeight="1">
      <c r="A89" s="292">
        <v>73</v>
      </c>
      <c r="B89" s="285" t="s">
        <v>146</v>
      </c>
      <c r="C89" s="77" t="s">
        <v>133</v>
      </c>
      <c r="D89" s="85">
        <v>5525307632.2700005</v>
      </c>
      <c r="E89" s="235">
        <f t="shared" si="25"/>
        <v>2.0889660574556431E-2</v>
      </c>
      <c r="F89" s="387">
        <v>414.39</v>
      </c>
      <c r="G89" s="387">
        <v>414.39</v>
      </c>
      <c r="H89" s="279">
        <v>4.5400000000000003E-2</v>
      </c>
      <c r="I89" s="85">
        <v>5542311898.29</v>
      </c>
      <c r="J89" s="235">
        <f t="shared" si="26"/>
        <v>2.0869470609370576E-2</v>
      </c>
      <c r="K89" s="85">
        <v>415.03</v>
      </c>
      <c r="L89" s="85">
        <v>415.03</v>
      </c>
      <c r="M89" s="279">
        <v>4.4699999999999997E-2</v>
      </c>
      <c r="N89" s="94">
        <f t="shared" si="23"/>
        <v>3.0775238505613349E-3</v>
      </c>
      <c r="O89" s="94">
        <f t="shared" si="27"/>
        <v>1.5444388136779035E-3</v>
      </c>
      <c r="P89" s="290">
        <f t="shared" si="24"/>
        <v>-7.0000000000000617E-4</v>
      </c>
      <c r="Q89" s="147"/>
      <c r="S89" s="213"/>
      <c r="T89" s="202"/>
    </row>
    <row r="90" spans="1:41" s="149" customFormat="1" ht="12.95" customHeight="1">
      <c r="A90" s="292">
        <v>74</v>
      </c>
      <c r="B90" s="285" t="s">
        <v>99</v>
      </c>
      <c r="C90" s="77" t="s">
        <v>141</v>
      </c>
      <c r="D90" s="85">
        <v>652995969.77999997</v>
      </c>
      <c r="E90" s="235">
        <f t="shared" si="25"/>
        <v>2.4687972277940545E-3</v>
      </c>
      <c r="F90" s="85">
        <v>47878.212</v>
      </c>
      <c r="G90" s="85">
        <v>47878.212</v>
      </c>
      <c r="H90" s="279">
        <v>2.53E-2</v>
      </c>
      <c r="I90" s="85">
        <v>654636821.51999998</v>
      </c>
      <c r="J90" s="235">
        <f t="shared" si="26"/>
        <v>2.4650225677011429E-3</v>
      </c>
      <c r="K90" s="85">
        <v>47020.249499999998</v>
      </c>
      <c r="L90" s="85">
        <v>47961.768300000003</v>
      </c>
      <c r="M90" s="279">
        <v>-7.9000000000000008E-3</v>
      </c>
      <c r="N90" s="94">
        <f t="shared" si="23"/>
        <v>2.5128053095838047E-3</v>
      </c>
      <c r="O90" s="94">
        <f t="shared" si="27"/>
        <v>1.7451842186588719E-3</v>
      </c>
      <c r="P90" s="290">
        <f t="shared" si="24"/>
        <v>-3.32E-2</v>
      </c>
      <c r="Q90" s="147"/>
      <c r="S90" s="213"/>
      <c r="T90" s="202"/>
    </row>
    <row r="91" spans="1:41" s="149" customFormat="1" ht="12.95" customHeight="1">
      <c r="A91" s="292">
        <v>75</v>
      </c>
      <c r="B91" s="285" t="s">
        <v>65</v>
      </c>
      <c r="C91" s="77" t="s">
        <v>159</v>
      </c>
      <c r="D91" s="85">
        <v>726134764.96469998</v>
      </c>
      <c r="E91" s="235">
        <f t="shared" si="25"/>
        <v>2.7453147916880836E-3</v>
      </c>
      <c r="F91" s="85">
        <v>40918.443271999997</v>
      </c>
      <c r="G91" s="85">
        <v>40918.443271999997</v>
      </c>
      <c r="H91" s="279">
        <v>7.9600000000000004E-2</v>
      </c>
      <c r="I91" s="85">
        <v>732417694.81110001</v>
      </c>
      <c r="J91" s="235">
        <f t="shared" si="26"/>
        <v>2.7579049747018421E-3</v>
      </c>
      <c r="K91" s="85">
        <v>42151.903388999999</v>
      </c>
      <c r="L91" s="85">
        <v>42151.903388999999</v>
      </c>
      <c r="M91" s="279">
        <v>7.9600000000000004E-2</v>
      </c>
      <c r="N91" s="94">
        <f t="shared" si="23"/>
        <v>8.6525671948862806E-3</v>
      </c>
      <c r="O91" s="94">
        <f t="shared" si="27"/>
        <v>3.0144355903296165E-2</v>
      </c>
      <c r="P91" s="290">
        <f t="shared" si="24"/>
        <v>0</v>
      </c>
      <c r="Q91" s="147"/>
      <c r="R91" s="161"/>
      <c r="S91" s="213"/>
      <c r="T91" s="168"/>
    </row>
    <row r="92" spans="1:41" s="149" customFormat="1" ht="12.95" customHeight="1">
      <c r="A92" s="292">
        <v>76</v>
      </c>
      <c r="B92" s="285" t="s">
        <v>8</v>
      </c>
      <c r="C92" s="77" t="s">
        <v>160</v>
      </c>
      <c r="D92" s="85">
        <v>6344287580.5567999</v>
      </c>
      <c r="E92" s="235">
        <f t="shared" si="25"/>
        <v>2.3985997335456446E-2</v>
      </c>
      <c r="F92" s="85">
        <v>442.39720699999998</v>
      </c>
      <c r="G92" s="85">
        <v>444.63761299999999</v>
      </c>
      <c r="H92" s="279">
        <v>-9.4000000000000004E-3</v>
      </c>
      <c r="I92" s="85">
        <v>6347024162.757</v>
      </c>
      <c r="J92" s="235">
        <f t="shared" si="26"/>
        <v>2.3899599418518908E-2</v>
      </c>
      <c r="K92" s="85">
        <v>445.78058399999998</v>
      </c>
      <c r="L92" s="85">
        <v>448.02444600000001</v>
      </c>
      <c r="M92" s="279">
        <v>-3.3999999999999998E-3</v>
      </c>
      <c r="N92" s="94">
        <f t="shared" si="23"/>
        <v>4.313458627863631E-4</v>
      </c>
      <c r="O92" s="94">
        <f t="shared" si="27"/>
        <v>7.6170636513380715E-3</v>
      </c>
      <c r="P92" s="290">
        <f t="shared" si="24"/>
        <v>6.0000000000000001E-3</v>
      </c>
      <c r="Q92" s="147"/>
      <c r="S92" s="213"/>
      <c r="T92" s="168"/>
    </row>
    <row r="93" spans="1:41" s="149" customFormat="1" ht="12.95" customHeight="1">
      <c r="A93" s="292">
        <v>77</v>
      </c>
      <c r="B93" s="285" t="s">
        <v>188</v>
      </c>
      <c r="C93" s="77" t="s">
        <v>191</v>
      </c>
      <c r="D93" s="85">
        <v>780996389.14999998</v>
      </c>
      <c r="E93" s="235">
        <f t="shared" si="25"/>
        <v>2.9527314251269997E-3</v>
      </c>
      <c r="F93" s="85">
        <v>43453.612499999996</v>
      </c>
      <c r="G93" s="85">
        <v>43453.612499999996</v>
      </c>
      <c r="H93" s="279">
        <v>4.4913740509481034E-2</v>
      </c>
      <c r="I93" s="85">
        <v>784968805.72619998</v>
      </c>
      <c r="J93" s="235">
        <f t="shared" si="26"/>
        <v>2.9557851887458816E-3</v>
      </c>
      <c r="K93" s="85">
        <v>43558.929521999999</v>
      </c>
      <c r="L93" s="85">
        <v>43558.929521999999</v>
      </c>
      <c r="M93" s="279">
        <v>4.5199999999999997E-2</v>
      </c>
      <c r="N93" s="94">
        <f t="shared" si="23"/>
        <v>5.0863443562439532E-3</v>
      </c>
      <c r="O93" s="94">
        <f>((L93-G93)/G93)</f>
        <v>2.4236655122747944E-3</v>
      </c>
      <c r="P93" s="290">
        <f t="shared" si="24"/>
        <v>2.8625949051896277E-4</v>
      </c>
      <c r="Q93" s="147"/>
      <c r="S93" s="202"/>
      <c r="T93" s="202"/>
    </row>
    <row r="94" spans="1:41" s="149" customFormat="1" ht="4.5" customHeight="1">
      <c r="A94" s="394"/>
      <c r="B94" s="395"/>
      <c r="C94" s="39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6"/>
      <c r="Q94" s="147"/>
      <c r="S94" s="214"/>
      <c r="T94" s="168"/>
    </row>
    <row r="95" spans="1:41" s="149" customFormat="1" ht="12.95" customHeight="1">
      <c r="A95" s="406" t="s">
        <v>222</v>
      </c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  <c r="O95" s="407"/>
      <c r="P95" s="408"/>
      <c r="Q95" s="147"/>
      <c r="R95" s="215"/>
      <c r="S95" s="214"/>
      <c r="T95" s="168"/>
      <c r="AE95" s="149">
        <v>136.96</v>
      </c>
      <c r="AO95" s="158">
        <v>185280902</v>
      </c>
    </row>
    <row r="96" spans="1:41" s="149" customFormat="1" ht="12.95" customHeight="1">
      <c r="A96" s="292">
        <v>78</v>
      </c>
      <c r="B96" s="285" t="s">
        <v>6</v>
      </c>
      <c r="C96" s="77" t="s">
        <v>102</v>
      </c>
      <c r="D96" s="85">
        <v>166415194570.62</v>
      </c>
      <c r="E96" s="235">
        <f t="shared" ref="E96:E102" si="28">(D96/$D$103)</f>
        <v>0.62916984182486191</v>
      </c>
      <c r="F96" s="74">
        <v>537.84</v>
      </c>
      <c r="G96" s="74">
        <v>537.84</v>
      </c>
      <c r="H96" s="279">
        <v>1.9E-3</v>
      </c>
      <c r="I96" s="85">
        <v>167212081630.76999</v>
      </c>
      <c r="J96" s="235">
        <f t="shared" ref="J96:J102" si="29">(I96/$I$103)</f>
        <v>0.62963393023797565</v>
      </c>
      <c r="K96" s="74">
        <v>537.4</v>
      </c>
      <c r="L96" s="74">
        <v>537.4</v>
      </c>
      <c r="M96" s="279">
        <v>2.7000000000000001E-3</v>
      </c>
      <c r="N96" s="94">
        <f t="shared" ref="N96:N103" si="30">((I96-D96)/D96)</f>
        <v>4.7885474773268176E-3</v>
      </c>
      <c r="O96" s="94">
        <f t="shared" ref="O96:O101" si="31">((L96-G96)/G96)</f>
        <v>-8.1808716346879102E-4</v>
      </c>
      <c r="P96" s="290">
        <f t="shared" ref="P96:P103" si="32">M96-H96</f>
        <v>8.0000000000000015E-4</v>
      </c>
      <c r="Q96" s="147"/>
      <c r="S96" s="416"/>
      <c r="T96" s="168"/>
    </row>
    <row r="97" spans="1:23" s="149" customFormat="1" ht="12.95" customHeight="1">
      <c r="A97" s="292">
        <v>79</v>
      </c>
      <c r="B97" s="285" t="s">
        <v>53</v>
      </c>
      <c r="C97" s="77" t="s">
        <v>137</v>
      </c>
      <c r="D97" s="74">
        <v>1790851198.8299999</v>
      </c>
      <c r="E97" s="235">
        <f t="shared" si="28"/>
        <v>6.770713265738409E-3</v>
      </c>
      <c r="F97" s="74">
        <v>445.66</v>
      </c>
      <c r="G97" s="74">
        <v>445.66</v>
      </c>
      <c r="H97" s="279">
        <v>0</v>
      </c>
      <c r="I97" s="85">
        <v>1814767495.1099999</v>
      </c>
      <c r="J97" s="235">
        <f t="shared" si="29"/>
        <v>6.8334726729696402E-3</v>
      </c>
      <c r="K97" s="74">
        <v>45.47</v>
      </c>
      <c r="L97" s="74">
        <v>45.47</v>
      </c>
      <c r="M97" s="279">
        <v>0</v>
      </c>
      <c r="N97" s="94">
        <f t="shared" si="30"/>
        <v>1.3354708808651987E-2</v>
      </c>
      <c r="O97" s="94">
        <f t="shared" si="31"/>
        <v>-0.89797154781672139</v>
      </c>
      <c r="P97" s="290">
        <f t="shared" si="32"/>
        <v>0</v>
      </c>
      <c r="Q97" s="147"/>
      <c r="S97" s="416"/>
      <c r="T97" s="169"/>
    </row>
    <row r="98" spans="1:23" s="149" customFormat="1" ht="12.75" customHeight="1">
      <c r="A98" s="292">
        <v>80</v>
      </c>
      <c r="B98" s="285" t="s">
        <v>97</v>
      </c>
      <c r="C98" s="77" t="s">
        <v>156</v>
      </c>
      <c r="D98" s="74">
        <v>4522912050.4700003</v>
      </c>
      <c r="E98" s="235">
        <f t="shared" si="28"/>
        <v>1.7099880012304874E-2</v>
      </c>
      <c r="F98" s="74">
        <v>45848.11</v>
      </c>
      <c r="G98" s="74">
        <v>45848.11</v>
      </c>
      <c r="H98" s="279">
        <v>1.81E-3</v>
      </c>
      <c r="I98" s="74">
        <v>4544409860.8599997</v>
      </c>
      <c r="J98" s="235">
        <f t="shared" si="29"/>
        <v>1.7111889364691463E-2</v>
      </c>
      <c r="K98" s="74">
        <v>45952.12</v>
      </c>
      <c r="L98" s="74">
        <v>45952.12</v>
      </c>
      <c r="M98" s="279">
        <v>2.5400000000000002E-3</v>
      </c>
      <c r="N98" s="94">
        <f t="shared" si="30"/>
        <v>4.7530905200257956E-3</v>
      </c>
      <c r="O98" s="94">
        <f t="shared" si="31"/>
        <v>2.2685777014581853E-3</v>
      </c>
      <c r="P98" s="290">
        <f t="shared" si="32"/>
        <v>7.3000000000000018E-4</v>
      </c>
      <c r="Q98" s="147"/>
      <c r="R98" s="216"/>
      <c r="S98" s="217"/>
      <c r="T98" s="218"/>
      <c r="U98" s="226"/>
      <c r="V98" s="224"/>
      <c r="W98" s="179"/>
    </row>
    <row r="99" spans="1:23" s="149" customFormat="1" ht="12.95" customHeight="1" thickBot="1">
      <c r="A99" s="292">
        <v>81</v>
      </c>
      <c r="B99" s="285" t="s">
        <v>161</v>
      </c>
      <c r="C99" s="77" t="s">
        <v>162</v>
      </c>
      <c r="D99" s="85">
        <v>454155549.12</v>
      </c>
      <c r="E99" s="235">
        <f t="shared" si="28"/>
        <v>1.7170365707348709E-3</v>
      </c>
      <c r="F99" s="74">
        <v>44811.360000000001</v>
      </c>
      <c r="G99" s="74">
        <v>44811.360000000001</v>
      </c>
      <c r="H99" s="279">
        <v>6.4199999999999993E-2</v>
      </c>
      <c r="I99" s="85">
        <v>454636219.68000001</v>
      </c>
      <c r="J99" s="235">
        <f t="shared" si="29"/>
        <v>1.7119240848741291E-3</v>
      </c>
      <c r="K99" s="74">
        <v>44856.9</v>
      </c>
      <c r="L99" s="74">
        <v>44856.9</v>
      </c>
      <c r="M99" s="279">
        <v>6.5299999999999997E-2</v>
      </c>
      <c r="N99" s="94">
        <f t="shared" si="30"/>
        <v>1.0583831044922373E-3</v>
      </c>
      <c r="O99" s="94">
        <f t="shared" si="31"/>
        <v>1.0162601626016454E-3</v>
      </c>
      <c r="P99" s="290">
        <f t="shared" si="32"/>
        <v>1.1000000000000038E-3</v>
      </c>
      <c r="Q99" s="147"/>
      <c r="R99" s="205"/>
      <c r="S99" s="199"/>
      <c r="T99" s="218"/>
      <c r="U99" s="226"/>
      <c r="V99" s="224"/>
      <c r="W99" s="180"/>
    </row>
    <row r="100" spans="1:23" s="149" customFormat="1" ht="12.75" customHeight="1">
      <c r="A100" s="292">
        <v>82</v>
      </c>
      <c r="B100" s="285" t="s">
        <v>10</v>
      </c>
      <c r="C100" s="77" t="s">
        <v>167</v>
      </c>
      <c r="D100" s="74">
        <v>2112363747.52</v>
      </c>
      <c r="E100" s="235">
        <f t="shared" si="28"/>
        <v>7.9862633236879154E-3</v>
      </c>
      <c r="F100" s="74">
        <v>451.72634264476159</v>
      </c>
      <c r="G100" s="74">
        <v>451.72634264476159</v>
      </c>
      <c r="H100" s="279">
        <v>3.44E-2</v>
      </c>
      <c r="I100" s="74">
        <v>2111138288.1241996</v>
      </c>
      <c r="J100" s="235">
        <f t="shared" si="29"/>
        <v>7.9494512876329571E-3</v>
      </c>
      <c r="K100" s="74">
        <v>451.80799898031842</v>
      </c>
      <c r="L100" s="74">
        <v>451.80799898031842</v>
      </c>
      <c r="M100" s="279">
        <v>3.526E-2</v>
      </c>
      <c r="N100" s="94">
        <f t="shared" si="30"/>
        <v>-5.8013654004386822E-4</v>
      </c>
      <c r="O100" s="94">
        <f t="shared" si="31"/>
        <v>1.8076505142194873E-4</v>
      </c>
      <c r="P100" s="290">
        <f t="shared" si="32"/>
        <v>8.5999999999999965E-4</v>
      </c>
      <c r="Q100" s="147"/>
      <c r="S100" s="224"/>
      <c r="T100" s="224"/>
      <c r="U100" s="224"/>
      <c r="V100" s="226"/>
    </row>
    <row r="101" spans="1:23" s="149" customFormat="1" ht="12.75" customHeight="1">
      <c r="A101" s="292">
        <v>83</v>
      </c>
      <c r="B101" s="285" t="s">
        <v>175</v>
      </c>
      <c r="C101" s="77" t="s">
        <v>177</v>
      </c>
      <c r="D101" s="74">
        <v>100884334.72</v>
      </c>
      <c r="E101" s="235">
        <f t="shared" si="28"/>
        <v>3.8141577806137913E-4</v>
      </c>
      <c r="F101" s="74">
        <v>394.87</v>
      </c>
      <c r="G101" s="74">
        <v>394.87</v>
      </c>
      <c r="H101" s="279">
        <v>-1.1226E-2</v>
      </c>
      <c r="I101" s="74">
        <v>102597490.28</v>
      </c>
      <c r="J101" s="235">
        <f t="shared" si="29"/>
        <v>3.8632890881768416E-4</v>
      </c>
      <c r="K101" s="74">
        <v>401.56</v>
      </c>
      <c r="L101" s="74">
        <v>401.56</v>
      </c>
      <c r="M101" s="279">
        <v>-1.1226E-2</v>
      </c>
      <c r="N101" s="94">
        <f t="shared" si="30"/>
        <v>1.6981383331265351E-2</v>
      </c>
      <c r="O101" s="94">
        <f t="shared" si="31"/>
        <v>1.6942284802593254E-2</v>
      </c>
      <c r="P101" s="290">
        <f t="shared" si="32"/>
        <v>0</v>
      </c>
      <c r="Q101" s="147"/>
      <c r="S101" s="224"/>
      <c r="T101" s="224"/>
      <c r="U101" s="224"/>
      <c r="V101" s="226"/>
    </row>
    <row r="102" spans="1:23" s="149" customFormat="1" ht="12.95" customHeight="1">
      <c r="A102" s="292">
        <v>84</v>
      </c>
      <c r="B102" s="389" t="s">
        <v>13</v>
      </c>
      <c r="C102" s="285" t="s">
        <v>216</v>
      </c>
      <c r="D102" s="85">
        <v>1608104856.75</v>
      </c>
      <c r="E102" s="235">
        <f t="shared" si="28"/>
        <v>6.079799870256644E-3</v>
      </c>
      <c r="F102" s="74">
        <v>419.03890000000001</v>
      </c>
      <c r="G102" s="74">
        <v>419.03890000000001</v>
      </c>
      <c r="H102" s="279">
        <v>5.5E-2</v>
      </c>
      <c r="I102" s="85">
        <v>1615597739.8599999</v>
      </c>
      <c r="J102" s="235">
        <f t="shared" si="29"/>
        <v>6.0835027272601871E-3</v>
      </c>
      <c r="K102" s="74">
        <v>419.68529999999998</v>
      </c>
      <c r="L102" s="74">
        <v>419.68529999999998</v>
      </c>
      <c r="M102" s="279">
        <v>5.5199999999999999E-2</v>
      </c>
      <c r="N102" s="94">
        <f t="shared" si="30"/>
        <v>4.6594493378641398E-3</v>
      </c>
      <c r="O102" s="94">
        <f>((L102-G102)/G102)</f>
        <v>1.5425775506760146E-3</v>
      </c>
      <c r="P102" s="290">
        <f t="shared" si="32"/>
        <v>1.9999999999999879E-4</v>
      </c>
      <c r="Q102" s="147"/>
      <c r="S102" s="224"/>
      <c r="T102" s="224"/>
      <c r="U102" s="224"/>
      <c r="V102" s="226"/>
    </row>
    <row r="103" spans="1:23" s="149" customFormat="1" ht="13.5" customHeight="1">
      <c r="A103" s="260"/>
      <c r="B103" s="144"/>
      <c r="C103" s="340" t="s">
        <v>47</v>
      </c>
      <c r="D103" s="90">
        <f>SUM(D86:D102)</f>
        <v>264499636676.71149</v>
      </c>
      <c r="E103" s="360">
        <f>(D103/$D$154)</f>
        <v>0.20063661414507605</v>
      </c>
      <c r="F103" s="362"/>
      <c r="G103" s="84"/>
      <c r="H103" s="376"/>
      <c r="I103" s="90">
        <f>SUM(I86:I102)</f>
        <v>265570315703.23843</v>
      </c>
      <c r="J103" s="360">
        <f>(I103/$I$154)</f>
        <v>0.20022678409841047</v>
      </c>
      <c r="K103" s="362"/>
      <c r="L103" s="84"/>
      <c r="M103" s="378"/>
      <c r="N103" s="364">
        <f t="shared" si="30"/>
        <v>4.047941388424665E-3</v>
      </c>
      <c r="O103" s="364"/>
      <c r="P103" s="365">
        <f t="shared" si="32"/>
        <v>0</v>
      </c>
      <c r="Q103" s="147"/>
      <c r="S103" s="224"/>
      <c r="T103" s="224"/>
      <c r="U103" s="224"/>
      <c r="V103" s="224"/>
    </row>
    <row r="104" spans="1:23" s="149" customFormat="1" ht="4.5" customHeight="1">
      <c r="A104" s="394"/>
      <c r="B104" s="395"/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6"/>
      <c r="Q104" s="147"/>
      <c r="R104" s="155"/>
      <c r="S104" s="170"/>
    </row>
    <row r="105" spans="1:23" s="149" customFormat="1" ht="12.95" customHeight="1">
      <c r="A105" s="427" t="s">
        <v>242</v>
      </c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8"/>
      <c r="O105" s="428"/>
      <c r="P105" s="429"/>
      <c r="Q105" s="147"/>
    </row>
    <row r="106" spans="1:23" s="149" customFormat="1" ht="12.95" customHeight="1">
      <c r="A106" s="292">
        <v>85</v>
      </c>
      <c r="B106" s="285" t="s">
        <v>25</v>
      </c>
      <c r="C106" s="77" t="s">
        <v>154</v>
      </c>
      <c r="D106" s="85">
        <v>2409127597.3000002</v>
      </c>
      <c r="E106" s="235">
        <f>(D106/$D$110)</f>
        <v>4.8496016598632237E-2</v>
      </c>
      <c r="F106" s="86">
        <v>67.900000000000006</v>
      </c>
      <c r="G106" s="86">
        <v>67.900000000000006</v>
      </c>
      <c r="H106" s="279">
        <v>5.8500000000000003E-2</v>
      </c>
      <c r="I106" s="85">
        <v>2411669058.5</v>
      </c>
      <c r="J106" s="235">
        <f>(I106/$I$110)</f>
        <v>4.8523184361682285E-2</v>
      </c>
      <c r="K106" s="86">
        <v>67.900000000000006</v>
      </c>
      <c r="L106" s="86">
        <v>67.900000000000006</v>
      </c>
      <c r="M106" s="279">
        <v>5.9400000000000001E-2</v>
      </c>
      <c r="N106" s="94">
        <f>((I106-D106)/D106)</f>
        <v>1.0549300928884466E-3</v>
      </c>
      <c r="O106" s="94">
        <f>((L106-G106)/G106)</f>
        <v>0</v>
      </c>
      <c r="P106" s="290">
        <f>M106-H106</f>
        <v>8.9999999999999802E-4</v>
      </c>
      <c r="Q106" s="147"/>
    </row>
    <row r="107" spans="1:23" s="149" customFormat="1" ht="12.95" customHeight="1">
      <c r="A107" s="292">
        <v>86</v>
      </c>
      <c r="B107" s="285" t="s">
        <v>25</v>
      </c>
      <c r="C107" s="77" t="s">
        <v>26</v>
      </c>
      <c r="D107" s="85">
        <v>9910124562.9500008</v>
      </c>
      <c r="E107" s="235">
        <f>(D107/$D$110)</f>
        <v>0.19949195129305916</v>
      </c>
      <c r="F107" s="86">
        <v>36.6</v>
      </c>
      <c r="G107" s="86">
        <v>36.6</v>
      </c>
      <c r="H107" s="279">
        <v>8.1000000000000003E-2</v>
      </c>
      <c r="I107" s="85">
        <v>9931101652.6599998</v>
      </c>
      <c r="J107" s="235">
        <f>(I107/$I$110)</f>
        <v>0.19981542438760314</v>
      </c>
      <c r="K107" s="86">
        <v>36.6</v>
      </c>
      <c r="L107" s="86">
        <v>36.6</v>
      </c>
      <c r="M107" s="279">
        <v>3.7900000000000003E-2</v>
      </c>
      <c r="N107" s="94">
        <f>((I107-D107)/D107)</f>
        <v>2.1167332031752709E-3</v>
      </c>
      <c r="O107" s="94">
        <f>((L107-G107)/G107)</f>
        <v>0</v>
      </c>
      <c r="P107" s="290">
        <f>M107-H107</f>
        <v>-4.3099999999999999E-2</v>
      </c>
      <c r="Q107" s="147"/>
      <c r="R107" s="171"/>
      <c r="S107" s="204"/>
    </row>
    <row r="108" spans="1:23" s="149" customFormat="1" ht="12.95" customHeight="1">
      <c r="A108" s="292">
        <v>87</v>
      </c>
      <c r="B108" s="285" t="s">
        <v>6</v>
      </c>
      <c r="C108" s="77" t="s">
        <v>202</v>
      </c>
      <c r="D108" s="85">
        <v>29957561860.139999</v>
      </c>
      <c r="E108" s="235">
        <f>(D108/$D$110)</f>
        <v>0.60304917798963165</v>
      </c>
      <c r="F108" s="86">
        <v>11.23</v>
      </c>
      <c r="G108" s="86">
        <v>11.23</v>
      </c>
      <c r="H108" s="279">
        <v>-0.1011</v>
      </c>
      <c r="I108" s="85">
        <v>29958605862.23</v>
      </c>
      <c r="J108" s="235">
        <f>(I108/$I$110)</f>
        <v>0.60277215497225822</v>
      </c>
      <c r="K108" s="86">
        <v>11.23</v>
      </c>
      <c r="L108" s="86">
        <v>11.23</v>
      </c>
      <c r="M108" s="279">
        <v>-0.1124</v>
      </c>
      <c r="N108" s="94">
        <f>((I108-D108)/D108)</f>
        <v>3.4849367744751234E-5</v>
      </c>
      <c r="O108" s="94">
        <f>((L108-G108)/G108)</f>
        <v>0</v>
      </c>
      <c r="P108" s="290">
        <f>M108-H108</f>
        <v>-1.1300000000000004E-2</v>
      </c>
      <c r="Q108" s="147"/>
      <c r="R108" s="172"/>
      <c r="S108" s="150"/>
    </row>
    <row r="109" spans="1:23" s="173" customFormat="1" ht="12.95" customHeight="1">
      <c r="A109" s="292">
        <v>88</v>
      </c>
      <c r="B109" s="285" t="s">
        <v>13</v>
      </c>
      <c r="C109" s="77" t="s">
        <v>179</v>
      </c>
      <c r="D109" s="85">
        <v>7400000000</v>
      </c>
      <c r="E109" s="235">
        <f>(D109/$D$110)</f>
        <v>0.14896285411867694</v>
      </c>
      <c r="F109" s="86">
        <v>100</v>
      </c>
      <c r="G109" s="86">
        <v>100</v>
      </c>
      <c r="H109" s="279">
        <v>0</v>
      </c>
      <c r="I109" s="85">
        <v>7400000000</v>
      </c>
      <c r="J109" s="235">
        <f>(I109/$I$110)</f>
        <v>0.14888923627845638</v>
      </c>
      <c r="K109" s="86">
        <v>100</v>
      </c>
      <c r="L109" s="86">
        <v>100</v>
      </c>
      <c r="M109" s="279">
        <v>0</v>
      </c>
      <c r="N109" s="94">
        <f>((I109-D109)/D109)</f>
        <v>0</v>
      </c>
      <c r="O109" s="94">
        <f>((L109-G109)/G109)</f>
        <v>0</v>
      </c>
      <c r="P109" s="290">
        <f>M109-H109</f>
        <v>0</v>
      </c>
      <c r="Q109" s="147"/>
      <c r="R109" s="172"/>
      <c r="S109" s="199"/>
    </row>
    <row r="110" spans="1:23" s="149" customFormat="1" ht="12.75" customHeight="1">
      <c r="A110" s="260"/>
      <c r="B110" s="144"/>
      <c r="C110" s="340" t="s">
        <v>47</v>
      </c>
      <c r="D110" s="79">
        <f>SUM(D106:D109)</f>
        <v>49676814020.389999</v>
      </c>
      <c r="E110" s="360">
        <f>(D110/$D$154)</f>
        <v>3.7682425170012572E-2</v>
      </c>
      <c r="F110" s="81"/>
      <c r="G110" s="81"/>
      <c r="H110" s="342"/>
      <c r="I110" s="79">
        <f>SUM(I106:I109)</f>
        <v>49701376573.389999</v>
      </c>
      <c r="J110" s="360">
        <f>(I110/$I$154)</f>
        <v>3.7472361209504722E-2</v>
      </c>
      <c r="K110" s="362"/>
      <c r="L110" s="81"/>
      <c r="M110" s="363"/>
      <c r="N110" s="364">
        <f>((I110-D110)/D110)</f>
        <v>4.9444702693530681E-4</v>
      </c>
      <c r="O110" s="364"/>
      <c r="P110" s="365">
        <f>M110-H110</f>
        <v>0</v>
      </c>
      <c r="Q110" s="147"/>
      <c r="R110" s="199"/>
      <c r="S110" s="199"/>
      <c r="T110" s="219"/>
      <c r="U110" s="417"/>
    </row>
    <row r="111" spans="1:23" s="149" customFormat="1" ht="5.25" customHeight="1">
      <c r="A111" s="394"/>
      <c r="B111" s="395"/>
      <c r="C111" s="395"/>
      <c r="D111" s="395"/>
      <c r="E111" s="395"/>
      <c r="F111" s="395"/>
      <c r="G111" s="395"/>
      <c r="H111" s="395"/>
      <c r="I111" s="395"/>
      <c r="J111" s="395"/>
      <c r="K111" s="395"/>
      <c r="L111" s="395"/>
      <c r="M111" s="395"/>
      <c r="N111" s="395"/>
      <c r="O111" s="395"/>
      <c r="P111" s="396"/>
      <c r="Q111" s="147"/>
      <c r="R111" s="199"/>
      <c r="S111" s="199"/>
      <c r="T111" s="219"/>
      <c r="U111" s="417"/>
    </row>
    <row r="112" spans="1:23" s="149" customFormat="1" ht="12" customHeight="1">
      <c r="A112" s="397" t="s">
        <v>68</v>
      </c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9"/>
      <c r="Q112" s="147"/>
      <c r="R112" s="224"/>
      <c r="S112" s="226"/>
      <c r="T112" s="219"/>
      <c r="U112" s="417"/>
    </row>
    <row r="113" spans="1:21" s="149" customFormat="1" ht="12" customHeight="1">
      <c r="A113" s="292">
        <v>89</v>
      </c>
      <c r="B113" s="285" t="s">
        <v>6</v>
      </c>
      <c r="C113" s="77" t="s">
        <v>27</v>
      </c>
      <c r="D113" s="85">
        <v>1631108769.0699999</v>
      </c>
      <c r="E113" s="235">
        <f>(D113/$D$135)</f>
        <v>5.5939105951276429E-2</v>
      </c>
      <c r="F113" s="74">
        <v>3415.36</v>
      </c>
      <c r="G113" s="74">
        <v>3451.45</v>
      </c>
      <c r="H113" s="279">
        <v>-3.0000000000000001E-3</v>
      </c>
      <c r="I113" s="85">
        <v>1650007335.99</v>
      </c>
      <c r="J113" s="235">
        <f t="shared" ref="J113:J134" si="33">(I113/$I$135)</f>
        <v>5.600604135033363E-2</v>
      </c>
      <c r="K113" s="74">
        <v>3452.22</v>
      </c>
      <c r="L113" s="74">
        <v>3489.03</v>
      </c>
      <c r="M113" s="279">
        <v>7.7999999999999996E-3</v>
      </c>
      <c r="N113" s="94">
        <f>((I113-D113)/D113)</f>
        <v>1.1586331505516561E-2</v>
      </c>
      <c r="O113" s="94">
        <f t="shared" ref="O113:O123" si="34">((L113-G113)/G113)</f>
        <v>1.0888177432673335E-2</v>
      </c>
      <c r="P113" s="290">
        <f t="shared" ref="P113:P135" si="35">M113-H113</f>
        <v>1.0800000000000001E-2</v>
      </c>
      <c r="Q113" s="147"/>
      <c r="R113" s="419"/>
      <c r="S113" s="205"/>
      <c r="T113" s="224"/>
    </row>
    <row r="114" spans="1:21" s="149" customFormat="1" ht="12" customHeight="1">
      <c r="A114" s="292">
        <v>90</v>
      </c>
      <c r="B114" s="285" t="s">
        <v>13</v>
      </c>
      <c r="C114" s="77" t="s">
        <v>259</v>
      </c>
      <c r="D114" s="85">
        <v>192660376.56</v>
      </c>
      <c r="E114" s="235">
        <f t="shared" ref="E114:E134" si="36">(D114/$D$135)</f>
        <v>6.6073148654258399E-3</v>
      </c>
      <c r="F114" s="74">
        <v>141.71539999999999</v>
      </c>
      <c r="G114" s="74">
        <v>143.35599999999999</v>
      </c>
      <c r="H114" s="279">
        <v>5.7999999999999996E-3</v>
      </c>
      <c r="I114" s="85">
        <v>192481365.75999999</v>
      </c>
      <c r="J114" s="236">
        <f t="shared" si="33"/>
        <v>6.5333766067501801E-3</v>
      </c>
      <c r="K114" s="74">
        <v>142.58000000000001</v>
      </c>
      <c r="L114" s="74">
        <v>144.31</v>
      </c>
      <c r="M114" s="279">
        <v>1.2200000000000001E-2</v>
      </c>
      <c r="N114" s="94">
        <f>((I114-D114)/D114)</f>
        <v>-9.2915213390680148E-4</v>
      </c>
      <c r="O114" s="94">
        <f t="shared" si="34"/>
        <v>6.654761572588575E-3</v>
      </c>
      <c r="P114" s="290">
        <f t="shared" si="35"/>
        <v>6.4000000000000012E-3</v>
      </c>
      <c r="Q114" s="147"/>
      <c r="R114" s="419"/>
      <c r="U114" s="227"/>
    </row>
    <row r="115" spans="1:21" s="149" customFormat="1" ht="12" customHeight="1">
      <c r="A115" s="292">
        <v>91</v>
      </c>
      <c r="B115" s="285" t="s">
        <v>46</v>
      </c>
      <c r="C115" s="77" t="s">
        <v>83</v>
      </c>
      <c r="D115" s="74">
        <v>965001317.88</v>
      </c>
      <c r="E115" s="235">
        <f t="shared" si="36"/>
        <v>3.3094856693578395E-2</v>
      </c>
      <c r="F115" s="74">
        <v>1.3552</v>
      </c>
      <c r="G115" s="74">
        <v>1.3761000000000001</v>
      </c>
      <c r="H115" s="279">
        <v>-4.3E-3</v>
      </c>
      <c r="I115" s="74">
        <v>913184271.97000003</v>
      </c>
      <c r="J115" s="236">
        <f t="shared" si="33"/>
        <v>3.0996126490395248E-2</v>
      </c>
      <c r="K115" s="74">
        <v>1.3705000000000001</v>
      </c>
      <c r="L115" s="74">
        <v>1.3932</v>
      </c>
      <c r="M115" s="279">
        <v>7.0000000000000001E-3</v>
      </c>
      <c r="N115" s="94">
        <f t="shared" ref="N115:N120" si="37">((I115-D115)/D115)</f>
        <v>-5.3696347300163511E-2</v>
      </c>
      <c r="O115" s="94">
        <f t="shared" si="34"/>
        <v>1.2426422498364866E-2</v>
      </c>
      <c r="P115" s="290">
        <f t="shared" si="35"/>
        <v>1.1300000000000001E-2</v>
      </c>
      <c r="Q115" s="147"/>
      <c r="R115" s="226"/>
      <c r="S115" s="150"/>
      <c r="U115" s="227"/>
    </row>
    <row r="116" spans="1:21" s="149" customFormat="1" ht="12" customHeight="1">
      <c r="A116" s="292">
        <v>92</v>
      </c>
      <c r="B116" s="285" t="s">
        <v>8</v>
      </c>
      <c r="C116" s="77" t="s">
        <v>169</v>
      </c>
      <c r="D116" s="74">
        <v>4590838665.0900002</v>
      </c>
      <c r="E116" s="235">
        <f t="shared" si="36"/>
        <v>0.15744346138124704</v>
      </c>
      <c r="F116" s="74">
        <v>456.93340000000001</v>
      </c>
      <c r="G116" s="74">
        <v>470.71019999999999</v>
      </c>
      <c r="H116" s="279">
        <v>2.8E-3</v>
      </c>
      <c r="I116" s="74">
        <v>4659615395.8299999</v>
      </c>
      <c r="J116" s="236">
        <f t="shared" si="33"/>
        <v>0.15816088016295207</v>
      </c>
      <c r="K116" s="74">
        <v>463.8442</v>
      </c>
      <c r="L116" s="74">
        <v>477.8295</v>
      </c>
      <c r="M116" s="279">
        <v>1.7899999999999999E-2</v>
      </c>
      <c r="N116" s="94">
        <f>((I116-D116)/D116)</f>
        <v>1.4981299879474518E-2</v>
      </c>
      <c r="O116" s="94">
        <f t="shared" si="34"/>
        <v>1.5124592583717136E-2</v>
      </c>
      <c r="P116" s="290">
        <f t="shared" si="35"/>
        <v>1.5099999999999999E-2</v>
      </c>
      <c r="Q116" s="147"/>
      <c r="R116" s="226"/>
      <c r="S116" s="150"/>
      <c r="U116" s="227"/>
    </row>
    <row r="117" spans="1:21" s="149" customFormat="1" ht="12" customHeight="1">
      <c r="A117" s="292">
        <v>93</v>
      </c>
      <c r="B117" s="285" t="s">
        <v>16</v>
      </c>
      <c r="C117" s="77" t="s">
        <v>211</v>
      </c>
      <c r="D117" s="74">
        <v>2464029603.79</v>
      </c>
      <c r="E117" s="235">
        <f t="shared" si="36"/>
        <v>8.4504243792447656E-2</v>
      </c>
      <c r="F117" s="74">
        <v>13.186999999999999</v>
      </c>
      <c r="G117" s="74">
        <v>13.305</v>
      </c>
      <c r="H117" s="279">
        <v>-2.0000000000000001E-4</v>
      </c>
      <c r="I117" s="74">
        <v>2484015458.7399998</v>
      </c>
      <c r="J117" s="236">
        <f t="shared" si="33"/>
        <v>8.4314699372890267E-2</v>
      </c>
      <c r="K117" s="74">
        <v>13.293200000000001</v>
      </c>
      <c r="L117" s="74">
        <v>13.413500000000001</v>
      </c>
      <c r="M117" s="279">
        <v>7.9000000000000008E-3</v>
      </c>
      <c r="N117" s="94">
        <f>((I117-D117)/D117)</f>
        <v>8.1110449806524026E-3</v>
      </c>
      <c r="O117" s="94">
        <f t="shared" si="34"/>
        <v>8.1548290116498431E-3</v>
      </c>
      <c r="P117" s="290">
        <f t="shared" si="35"/>
        <v>8.1000000000000013E-3</v>
      </c>
      <c r="Q117" s="147"/>
      <c r="R117" s="226"/>
      <c r="S117" s="150"/>
      <c r="U117" s="227"/>
    </row>
    <row r="118" spans="1:21" s="149" customFormat="1" ht="12" customHeight="1">
      <c r="A118" s="292">
        <v>94</v>
      </c>
      <c r="B118" s="285" t="s">
        <v>205</v>
      </c>
      <c r="C118" s="77" t="s">
        <v>214</v>
      </c>
      <c r="D118" s="74">
        <v>4143526370.04</v>
      </c>
      <c r="E118" s="235">
        <f t="shared" si="36"/>
        <v>0.14210282295136639</v>
      </c>
      <c r="F118" s="74">
        <v>175.37</v>
      </c>
      <c r="G118" s="74">
        <v>176.58</v>
      </c>
      <c r="H118" s="279">
        <v>0.51474485989999996</v>
      </c>
      <c r="I118" s="74">
        <v>4169666638.0700002</v>
      </c>
      <c r="J118" s="236">
        <f t="shared" si="33"/>
        <v>0.14153059629200965</v>
      </c>
      <c r="K118" s="74">
        <v>176.87</v>
      </c>
      <c r="L118" s="74">
        <v>178.1</v>
      </c>
      <c r="M118" s="279">
        <v>-0.51474485989999996</v>
      </c>
      <c r="N118" s="94">
        <f t="shared" si="37"/>
        <v>6.3087007769538732E-3</v>
      </c>
      <c r="O118" s="94">
        <f t="shared" si="34"/>
        <v>8.6079963755803703E-3</v>
      </c>
      <c r="P118" s="290">
        <f t="shared" si="35"/>
        <v>-1.0294897197999999</v>
      </c>
      <c r="Q118" s="147"/>
      <c r="S118" s="150"/>
      <c r="U118" s="227"/>
    </row>
    <row r="119" spans="1:21" s="149" customFormat="1" ht="12" customHeight="1">
      <c r="A119" s="292">
        <v>95</v>
      </c>
      <c r="B119" s="285" t="s">
        <v>117</v>
      </c>
      <c r="C119" s="77" t="s">
        <v>172</v>
      </c>
      <c r="D119" s="74">
        <v>4928779708.2600002</v>
      </c>
      <c r="E119" s="235">
        <f t="shared" si="36"/>
        <v>0.16903319725762883</v>
      </c>
      <c r="F119" s="74">
        <v>168.5377</v>
      </c>
      <c r="G119" s="74">
        <v>171.96209999999999</v>
      </c>
      <c r="H119" s="279">
        <v>6.9000000000000006E-2</v>
      </c>
      <c r="I119" s="74">
        <v>4974668086.9899998</v>
      </c>
      <c r="J119" s="236">
        <f t="shared" si="33"/>
        <v>0.16885468355628908</v>
      </c>
      <c r="K119" s="74">
        <v>170.09540000000001</v>
      </c>
      <c r="L119" s="74">
        <v>173.57050000000001</v>
      </c>
      <c r="M119" s="279">
        <v>7.8399999999999997E-2</v>
      </c>
      <c r="N119" s="94">
        <f>((I119-D119)/D119)</f>
        <v>9.3102920897634202E-3</v>
      </c>
      <c r="O119" s="94">
        <f t="shared" si="34"/>
        <v>9.3532237626780396E-3</v>
      </c>
      <c r="P119" s="290">
        <f t="shared" si="35"/>
        <v>9.3999999999999917E-3</v>
      </c>
      <c r="Q119" s="147"/>
      <c r="S119" s="150"/>
    </row>
    <row r="120" spans="1:21" s="149" customFormat="1" ht="12" customHeight="1">
      <c r="A120" s="292">
        <v>96</v>
      </c>
      <c r="B120" s="285" t="s">
        <v>10</v>
      </c>
      <c r="C120" s="77" t="s">
        <v>186</v>
      </c>
      <c r="D120" s="74">
        <v>2160930957.8899999</v>
      </c>
      <c r="E120" s="235">
        <f t="shared" si="36"/>
        <v>7.4109432858805446E-2</v>
      </c>
      <c r="F120" s="74">
        <v>3893.34</v>
      </c>
      <c r="G120" s="74">
        <v>3947.89</v>
      </c>
      <c r="H120" s="279">
        <v>-9.5999999999999992E-3</v>
      </c>
      <c r="I120" s="74">
        <v>2168610468.0500002</v>
      </c>
      <c r="J120" s="236">
        <f t="shared" si="33"/>
        <v>7.3608937910268027E-2</v>
      </c>
      <c r="K120" s="74">
        <v>3906.62</v>
      </c>
      <c r="L120" s="74">
        <v>3961.92</v>
      </c>
      <c r="M120" s="279">
        <v>5.5399999999999998E-2</v>
      </c>
      <c r="N120" s="94">
        <f t="shared" si="37"/>
        <v>3.553797094701645E-3</v>
      </c>
      <c r="O120" s="94">
        <f t="shared" si="34"/>
        <v>3.5537970916110126E-3</v>
      </c>
      <c r="P120" s="290">
        <f t="shared" si="35"/>
        <v>6.5000000000000002E-2</v>
      </c>
      <c r="Q120" s="147"/>
      <c r="S120" s="148"/>
    </row>
    <row r="121" spans="1:21" s="149" customFormat="1" ht="11.25" customHeight="1">
      <c r="A121" s="292">
        <v>97</v>
      </c>
      <c r="B121" s="285" t="s">
        <v>195</v>
      </c>
      <c r="C121" s="77" t="s">
        <v>201</v>
      </c>
      <c r="D121" s="74">
        <v>1841389441</v>
      </c>
      <c r="E121" s="235">
        <f t="shared" si="36"/>
        <v>6.3150711338760587E-2</v>
      </c>
      <c r="F121" s="74">
        <v>1.18</v>
      </c>
      <c r="G121" s="74">
        <v>1.2</v>
      </c>
      <c r="H121" s="279">
        <v>1.9E-3</v>
      </c>
      <c r="I121" s="74">
        <v>1950976524</v>
      </c>
      <c r="J121" s="236">
        <f t="shared" si="33"/>
        <v>6.6221809741903101E-2</v>
      </c>
      <c r="K121" s="74">
        <v>1.18</v>
      </c>
      <c r="L121" s="74">
        <v>1.2</v>
      </c>
      <c r="M121" s="279">
        <v>1.9E-3</v>
      </c>
      <c r="N121" s="94">
        <f>((I121-D121)/D121)</f>
        <v>5.9513256978646921E-2</v>
      </c>
      <c r="O121" s="94">
        <f t="shared" si="34"/>
        <v>0</v>
      </c>
      <c r="P121" s="290">
        <f t="shared" si="35"/>
        <v>0</v>
      </c>
      <c r="Q121" s="147"/>
    </row>
    <row r="122" spans="1:21" s="149" customFormat="1" ht="12" customHeight="1">
      <c r="A122" s="292">
        <v>98</v>
      </c>
      <c r="B122" s="285" t="s">
        <v>63</v>
      </c>
      <c r="C122" s="77" t="s">
        <v>32</v>
      </c>
      <c r="D122" s="85">
        <v>1150845956.4200001</v>
      </c>
      <c r="E122" s="235">
        <f t="shared" si="36"/>
        <v>3.9468424859540219E-2</v>
      </c>
      <c r="F122" s="74">
        <v>552.20000000000005</v>
      </c>
      <c r="G122" s="74">
        <v>552.20000000000005</v>
      </c>
      <c r="H122" s="279">
        <v>9.7299999999999998E-2</v>
      </c>
      <c r="I122" s="85">
        <v>1150845956.4200001</v>
      </c>
      <c r="J122" s="236">
        <f t="shared" si="33"/>
        <v>3.9063054337543507E-2</v>
      </c>
      <c r="K122" s="74">
        <v>552.20000000000005</v>
      </c>
      <c r="L122" s="74">
        <v>552.20000000000005</v>
      </c>
      <c r="M122" s="279">
        <v>0.1077</v>
      </c>
      <c r="N122" s="94">
        <f>((I122-D122)/D122)</f>
        <v>0</v>
      </c>
      <c r="O122" s="94">
        <f t="shared" si="34"/>
        <v>0</v>
      </c>
      <c r="P122" s="290">
        <f t="shared" si="35"/>
        <v>1.0400000000000006E-2</v>
      </c>
      <c r="Q122" s="147"/>
    </row>
    <row r="123" spans="1:21" s="149" customFormat="1" ht="13.5" customHeight="1">
      <c r="A123" s="292">
        <v>99</v>
      </c>
      <c r="B123" s="285" t="s">
        <v>53</v>
      </c>
      <c r="C123" s="77" t="s">
        <v>58</v>
      </c>
      <c r="D123" s="85">
        <v>2044384955.74</v>
      </c>
      <c r="E123" s="235">
        <f t="shared" si="36"/>
        <v>7.0112471229947487E-2</v>
      </c>
      <c r="F123" s="74">
        <v>2.86</v>
      </c>
      <c r="G123" s="74">
        <v>2.93</v>
      </c>
      <c r="H123" s="279">
        <v>6.1999999999999998E-3</v>
      </c>
      <c r="I123" s="85">
        <v>2067325359.3299999</v>
      </c>
      <c r="J123" s="236">
        <f t="shared" si="33"/>
        <v>7.0171027142591449E-2</v>
      </c>
      <c r="K123" s="74">
        <v>2.89</v>
      </c>
      <c r="L123" s="74">
        <v>2.96</v>
      </c>
      <c r="M123" s="279">
        <v>1.11E-2</v>
      </c>
      <c r="N123" s="94">
        <f>((I123-D123)/D123)</f>
        <v>1.1221176092883272E-2</v>
      </c>
      <c r="O123" s="94">
        <f t="shared" si="34"/>
        <v>1.0238907849829284E-2</v>
      </c>
      <c r="P123" s="290">
        <f t="shared" si="35"/>
        <v>4.9000000000000007E-3</v>
      </c>
      <c r="Q123" s="147"/>
    </row>
    <row r="124" spans="1:21" s="149" customFormat="1" ht="12" customHeight="1">
      <c r="A124" s="292">
        <v>100</v>
      </c>
      <c r="B124" s="285" t="s">
        <v>99</v>
      </c>
      <c r="C124" s="77" t="s">
        <v>54</v>
      </c>
      <c r="D124" s="74">
        <v>158694420.03</v>
      </c>
      <c r="E124" s="235">
        <f t="shared" si="36"/>
        <v>5.4424475818347848E-3</v>
      </c>
      <c r="F124" s="74">
        <v>1.5671999999999999</v>
      </c>
      <c r="G124" s="74">
        <v>1.5881000000000001</v>
      </c>
      <c r="H124" s="279">
        <v>0.1331</v>
      </c>
      <c r="I124" s="74">
        <v>161573513.21000001</v>
      </c>
      <c r="J124" s="236">
        <f t="shared" si="33"/>
        <v>5.4842743208341586E-3</v>
      </c>
      <c r="K124" s="74">
        <v>1.5956999999999999</v>
      </c>
      <c r="L124" s="74">
        <v>1.6168</v>
      </c>
      <c r="M124" s="279">
        <v>-1.2699999999999999E-2</v>
      </c>
      <c r="N124" s="94">
        <f>((I124-D124)/D124)</f>
        <v>1.8142371858164488E-2</v>
      </c>
      <c r="O124" s="94">
        <f t="shared" ref="O124:O134" si="38">((L124-G124)/G124)</f>
        <v>1.80719098293558E-2</v>
      </c>
      <c r="P124" s="290">
        <f t="shared" si="35"/>
        <v>-0.14579999999999999</v>
      </c>
      <c r="Q124" s="147"/>
    </row>
    <row r="125" spans="1:21" s="149" customFormat="1" ht="12" customHeight="1">
      <c r="A125" s="292">
        <v>101</v>
      </c>
      <c r="B125" s="285" t="s">
        <v>46</v>
      </c>
      <c r="C125" s="77" t="s">
        <v>237</v>
      </c>
      <c r="D125" s="74">
        <v>586192364.69000006</v>
      </c>
      <c r="E125" s="235">
        <f t="shared" si="36"/>
        <v>2.0103550062402942E-2</v>
      </c>
      <c r="F125" s="74">
        <v>1.0963000000000001</v>
      </c>
      <c r="G125" s="74">
        <v>1.1122000000000001</v>
      </c>
      <c r="H125" s="279">
        <v>7.4000000000000003E-3</v>
      </c>
      <c r="I125" s="74">
        <v>597144807.48000002</v>
      </c>
      <c r="J125" s="236">
        <f t="shared" si="33"/>
        <v>2.0268829144202413E-2</v>
      </c>
      <c r="K125" s="74">
        <v>1.1165</v>
      </c>
      <c r="L125" s="74">
        <v>1.133</v>
      </c>
      <c r="M125" s="279">
        <v>2.5899999999999999E-2</v>
      </c>
      <c r="N125" s="94">
        <f t="shared" ref="N125:N134" si="39">((I125-D125)/D125)</f>
        <v>1.8684042047855766E-2</v>
      </c>
      <c r="O125" s="94">
        <f t="shared" si="38"/>
        <v>1.870167236108607E-2</v>
      </c>
      <c r="P125" s="290">
        <f t="shared" si="35"/>
        <v>1.8499999999999999E-2</v>
      </c>
      <c r="Q125" s="147"/>
    </row>
    <row r="126" spans="1:21" s="149" customFormat="1" ht="12" customHeight="1">
      <c r="A126" s="292">
        <v>102</v>
      </c>
      <c r="B126" s="285" t="s">
        <v>118</v>
      </c>
      <c r="C126" s="77" t="s">
        <v>120</v>
      </c>
      <c r="D126" s="74">
        <v>112801180.40000001</v>
      </c>
      <c r="E126" s="235">
        <f t="shared" si="36"/>
        <v>3.8685324372465862E-3</v>
      </c>
      <c r="F126" s="74">
        <v>1.2577</v>
      </c>
      <c r="G126" s="74">
        <v>1.2733000000000001</v>
      </c>
      <c r="H126" s="279">
        <v>7.9000000000000008E-3</v>
      </c>
      <c r="I126" s="74">
        <v>114622610.18000001</v>
      </c>
      <c r="J126" s="236">
        <f t="shared" si="33"/>
        <v>3.8906243053595485E-3</v>
      </c>
      <c r="K126" s="74">
        <v>1.2779</v>
      </c>
      <c r="L126" s="74">
        <v>1.2939000000000001</v>
      </c>
      <c r="M126" s="279">
        <v>2.41E-2</v>
      </c>
      <c r="N126" s="94">
        <f t="shared" si="39"/>
        <v>1.6147258154046773E-2</v>
      </c>
      <c r="O126" s="94">
        <f t="shared" si="38"/>
        <v>1.6178433990418559E-2</v>
      </c>
      <c r="P126" s="290">
        <f t="shared" si="35"/>
        <v>1.6199999999999999E-2</v>
      </c>
      <c r="Q126" s="147"/>
    </row>
    <row r="127" spans="1:21" s="149" customFormat="1" ht="12" customHeight="1">
      <c r="A127" s="292">
        <v>103</v>
      </c>
      <c r="B127" s="285" t="s">
        <v>96</v>
      </c>
      <c r="C127" s="77" t="s">
        <v>122</v>
      </c>
      <c r="D127" s="74">
        <v>223562228.53566414</v>
      </c>
      <c r="E127" s="235">
        <f t="shared" si="36"/>
        <v>7.6670982499164615E-3</v>
      </c>
      <c r="F127" s="74">
        <v>143.64064807582088</v>
      </c>
      <c r="G127" s="74">
        <v>144.75430958820755</v>
      </c>
      <c r="H127" s="279">
        <v>0</v>
      </c>
      <c r="I127" s="74">
        <v>223947292.11662409</v>
      </c>
      <c r="J127" s="236">
        <f t="shared" si="33"/>
        <v>7.6014215385615154E-3</v>
      </c>
      <c r="K127" s="74">
        <v>143.88805472712227</v>
      </c>
      <c r="L127" s="74">
        <v>145.04910038796277</v>
      </c>
      <c r="M127" s="279">
        <v>0</v>
      </c>
      <c r="N127" s="94">
        <f t="shared" si="39"/>
        <v>1.7223999934251773E-3</v>
      </c>
      <c r="O127" s="94">
        <f t="shared" si="38"/>
        <v>2.0364906619625401E-3</v>
      </c>
      <c r="P127" s="290">
        <f t="shared" si="35"/>
        <v>0</v>
      </c>
      <c r="Q127" s="147"/>
      <c r="R127" s="288"/>
      <c r="S127" s="288"/>
      <c r="T127" s="148"/>
    </row>
    <row r="128" spans="1:21" s="149" customFormat="1" ht="12" customHeight="1">
      <c r="A128" s="292">
        <v>104</v>
      </c>
      <c r="B128" s="285" t="s">
        <v>41</v>
      </c>
      <c r="C128" s="77" t="s">
        <v>128</v>
      </c>
      <c r="D128" s="74">
        <v>154175087.63999999</v>
      </c>
      <c r="E128" s="235">
        <f t="shared" si="36"/>
        <v>5.2874564382721229E-3</v>
      </c>
      <c r="F128" s="74">
        <v>3.5097</v>
      </c>
      <c r="G128" s="74">
        <v>3.6760999999999999</v>
      </c>
      <c r="H128" s="279">
        <v>6.0000000000000001E-3</v>
      </c>
      <c r="I128" s="74">
        <v>156223923.55000001</v>
      </c>
      <c r="J128" s="236">
        <f t="shared" si="33"/>
        <v>5.3026937101482603E-3</v>
      </c>
      <c r="K128" s="74">
        <v>3.5562999999999998</v>
      </c>
      <c r="L128" s="74">
        <v>3.7227000000000001</v>
      </c>
      <c r="M128" s="279">
        <v>1.9E-2</v>
      </c>
      <c r="N128" s="94">
        <f t="shared" si="39"/>
        <v>1.3289020563322616E-2</v>
      </c>
      <c r="O128" s="94">
        <f t="shared" si="38"/>
        <v>1.2676477788961181E-2</v>
      </c>
      <c r="P128" s="290">
        <f t="shared" si="35"/>
        <v>1.2999999999999999E-2</v>
      </c>
      <c r="Q128" s="147"/>
      <c r="S128" s="274"/>
      <c r="T128" s="148"/>
    </row>
    <row r="129" spans="1:23" s="149" customFormat="1" ht="12" customHeight="1">
      <c r="A129" s="292">
        <v>105</v>
      </c>
      <c r="B129" s="285" t="s">
        <v>97</v>
      </c>
      <c r="C129" s="77" t="s">
        <v>170</v>
      </c>
      <c r="D129" s="74">
        <v>349907568.81</v>
      </c>
      <c r="E129" s="235">
        <f t="shared" si="36"/>
        <v>1.2000129565838983E-2</v>
      </c>
      <c r="F129" s="74">
        <v>133.82</v>
      </c>
      <c r="G129" s="74">
        <v>134.66999999999999</v>
      </c>
      <c r="H129" s="279">
        <v>1.221E-2</v>
      </c>
      <c r="I129" s="74">
        <v>353737875.47000003</v>
      </c>
      <c r="J129" s="236">
        <f t="shared" si="33"/>
        <v>1.2006890908072942E-2</v>
      </c>
      <c r="K129" s="74">
        <v>136.37</v>
      </c>
      <c r="L129" s="74">
        <v>137.25</v>
      </c>
      <c r="M129" s="279">
        <v>3.1559999999999998E-2</v>
      </c>
      <c r="N129" s="94">
        <f>((I129-D129)/D129)</f>
        <v>1.094662419857481E-2</v>
      </c>
      <c r="O129" s="94">
        <f t="shared" si="38"/>
        <v>1.9157941635108137E-2</v>
      </c>
      <c r="P129" s="290">
        <f t="shared" si="35"/>
        <v>1.9349999999999999E-2</v>
      </c>
      <c r="Q129" s="147"/>
    </row>
    <row r="130" spans="1:23" s="149" customFormat="1" ht="12" customHeight="1">
      <c r="A130" s="292">
        <v>106</v>
      </c>
      <c r="B130" s="285" t="s">
        <v>114</v>
      </c>
      <c r="C130" s="77" t="s">
        <v>143</v>
      </c>
      <c r="D130" s="85">
        <v>131125071.98999999</v>
      </c>
      <c r="E130" s="235">
        <f t="shared" si="36"/>
        <v>4.4969528911916311E-3</v>
      </c>
      <c r="F130" s="74">
        <v>137.39230000000001</v>
      </c>
      <c r="G130" s="74">
        <v>142.96442400000001</v>
      </c>
      <c r="H130" s="279">
        <v>3.8999999999999998E-3</v>
      </c>
      <c r="I130" s="85">
        <v>131737976.38</v>
      </c>
      <c r="J130" s="236">
        <f t="shared" si="33"/>
        <v>4.4715695449442962E-3</v>
      </c>
      <c r="K130" s="74">
        <v>138.03450000000001</v>
      </c>
      <c r="L130" s="74">
        <v>143.388295</v>
      </c>
      <c r="M130" s="279">
        <v>7.6E-3</v>
      </c>
      <c r="N130" s="94">
        <f>((I130-D130)/D130)</f>
        <v>4.6741967855448924E-3</v>
      </c>
      <c r="O130" s="94">
        <f>((L130-G130)/G130)</f>
        <v>2.9648704771474558E-3</v>
      </c>
      <c r="P130" s="290">
        <f t="shared" si="35"/>
        <v>3.7000000000000002E-3</v>
      </c>
      <c r="Q130" s="147"/>
      <c r="R130" s="148"/>
      <c r="T130" s="176"/>
    </row>
    <row r="131" spans="1:23" s="149" customFormat="1" ht="12" customHeight="1">
      <c r="A131" s="292">
        <v>107</v>
      </c>
      <c r="B131" s="285" t="s">
        <v>113</v>
      </c>
      <c r="C131" s="77" t="s">
        <v>157</v>
      </c>
      <c r="D131" s="85">
        <v>1115096241.3900001</v>
      </c>
      <c r="E131" s="235">
        <f>(D131/$D$135)</f>
        <v>3.8242383325883748E-2</v>
      </c>
      <c r="F131" s="74">
        <v>2.2157</v>
      </c>
      <c r="G131" s="74">
        <v>2.2597999999999998</v>
      </c>
      <c r="H131" s="279">
        <v>0.34370000000000001</v>
      </c>
      <c r="I131" s="85">
        <v>1125782827.1400001</v>
      </c>
      <c r="J131" s="236">
        <f>(I131/$I$135)</f>
        <v>3.8212338935128508E-2</v>
      </c>
      <c r="K131" s="74">
        <v>2.2366999999999999</v>
      </c>
      <c r="L131" s="74">
        <v>2.2816999999999998</v>
      </c>
      <c r="M131" s="279">
        <v>0.50529999999999997</v>
      </c>
      <c r="N131" s="94">
        <f>((I131-D131)/D131)</f>
        <v>9.5835546326287126E-3</v>
      </c>
      <c r="O131" s="94">
        <f>((L131-G131)/G131)</f>
        <v>9.6911231082396822E-3</v>
      </c>
      <c r="P131" s="290">
        <f t="shared" si="35"/>
        <v>0.16159999999999997</v>
      </c>
      <c r="Q131" s="147"/>
      <c r="R131" s="155"/>
      <c r="T131" s="176"/>
    </row>
    <row r="132" spans="1:23" s="149" customFormat="1" ht="12" customHeight="1">
      <c r="A132" s="292">
        <v>108</v>
      </c>
      <c r="B132" s="285" t="s">
        <v>175</v>
      </c>
      <c r="C132" s="77" t="s">
        <v>207</v>
      </c>
      <c r="D132" s="85">
        <v>17638368.34</v>
      </c>
      <c r="E132" s="235">
        <f>(D132/$D$135)</f>
        <v>6.0491033712084465E-4</v>
      </c>
      <c r="F132" s="74">
        <v>1.1394</v>
      </c>
      <c r="G132" s="74">
        <v>1.1394</v>
      </c>
      <c r="H132" s="279">
        <v>5.6969999999999998E-3</v>
      </c>
      <c r="I132" s="85">
        <v>17739798.190000001</v>
      </c>
      <c r="J132" s="236">
        <f>(I132/$I$135)</f>
        <v>6.0214027495798664E-4</v>
      </c>
      <c r="K132" s="74">
        <v>1.1475</v>
      </c>
      <c r="L132" s="74">
        <v>1.1475</v>
      </c>
      <c r="M132" s="279">
        <v>7.0520000000000001E-3</v>
      </c>
      <c r="N132" s="94">
        <f>((I132-D132)/D132)</f>
        <v>5.7505234069741337E-3</v>
      </c>
      <c r="O132" s="94">
        <f>((L132-G132)/G132)</f>
        <v>7.10900473933649E-3</v>
      </c>
      <c r="P132" s="290">
        <f t="shared" si="35"/>
        <v>1.3550000000000003E-3</v>
      </c>
      <c r="Q132" s="147"/>
      <c r="R132" s="148"/>
      <c r="T132" s="176"/>
    </row>
    <row r="133" spans="1:23" s="149" customFormat="1" ht="12" customHeight="1">
      <c r="A133" s="292">
        <v>109</v>
      </c>
      <c r="B133" s="285" t="s">
        <v>188</v>
      </c>
      <c r="C133" s="77" t="s">
        <v>238</v>
      </c>
      <c r="D133" s="85">
        <v>191514255.68000001</v>
      </c>
      <c r="E133" s="235">
        <f>(D133/$D$135)</f>
        <v>6.5680084877304734E-3</v>
      </c>
      <c r="F133" s="74">
        <v>1.1227</v>
      </c>
      <c r="G133" s="74">
        <v>1.1227</v>
      </c>
      <c r="H133" s="279">
        <v>0.11203947525489932</v>
      </c>
      <c r="I133" s="85">
        <v>192862885.33000001</v>
      </c>
      <c r="J133" s="236">
        <f>(I133/$I$135)</f>
        <v>6.5463264890611959E-3</v>
      </c>
      <c r="K133" s="74">
        <v>1.1234</v>
      </c>
      <c r="L133" s="74">
        <v>1.1234</v>
      </c>
      <c r="M133" s="279">
        <v>0.11066583685428276</v>
      </c>
      <c r="N133" s="94">
        <f>((I133-D133)/D133)</f>
        <v>7.0419282638333877E-3</v>
      </c>
      <c r="O133" s="94">
        <f>((L133-G133)/G133)</f>
        <v>6.2349692705079081E-4</v>
      </c>
      <c r="P133" s="290">
        <f>M133-H133</f>
        <v>-1.3736384006165642E-3</v>
      </c>
      <c r="Q133" s="147"/>
      <c r="R133" s="148"/>
      <c r="S133" s="177"/>
      <c r="T133" s="176"/>
    </row>
    <row r="134" spans="1:23" s="149" customFormat="1" ht="12" customHeight="1">
      <c r="A134" s="292">
        <v>110</v>
      </c>
      <c r="B134" s="285" t="s">
        <v>198</v>
      </c>
      <c r="C134" s="77" t="s">
        <v>200</v>
      </c>
      <c r="D134" s="74">
        <v>4446327.8499999996</v>
      </c>
      <c r="E134" s="235">
        <f t="shared" si="36"/>
        <v>1.5248744253706296E-4</v>
      </c>
      <c r="F134" s="74">
        <v>100.367</v>
      </c>
      <c r="G134" s="74">
        <v>100.569</v>
      </c>
      <c r="H134" s="279">
        <v>-3.9960000000000004E-3</v>
      </c>
      <c r="I134" s="74">
        <v>4468028.51</v>
      </c>
      <c r="J134" s="236">
        <f t="shared" si="33"/>
        <v>1.5165786480299994E-4</v>
      </c>
      <c r="K134" s="74">
        <v>100.47799999999999</v>
      </c>
      <c r="L134" s="74">
        <v>100.68</v>
      </c>
      <c r="M134" s="279">
        <v>-4.0099999999999997E-3</v>
      </c>
      <c r="N134" s="94">
        <f t="shared" si="39"/>
        <v>4.8805802747991581E-3</v>
      </c>
      <c r="O134" s="94">
        <f t="shared" si="38"/>
        <v>1.103719834143764E-3</v>
      </c>
      <c r="P134" s="290">
        <f t="shared" si="35"/>
        <v>-1.3999999999999256E-5</v>
      </c>
      <c r="Q134" s="147"/>
      <c r="R134" s="148"/>
      <c r="S134" s="177"/>
      <c r="T134" s="176"/>
    </row>
    <row r="135" spans="1:23" s="149" customFormat="1" ht="12" customHeight="1">
      <c r="A135" s="260"/>
      <c r="B135" s="15"/>
      <c r="C135" s="340" t="s">
        <v>47</v>
      </c>
      <c r="D135" s="264">
        <f>SUM(D113:D134)</f>
        <v>29158649237.095665</v>
      </c>
      <c r="E135" s="360">
        <f>(D135/$D$154)</f>
        <v>2.2118339100500862E-2</v>
      </c>
      <c r="F135" s="15"/>
      <c r="G135" s="15"/>
      <c r="H135" s="376"/>
      <c r="I135" s="264">
        <f>SUM(I113:I134)</f>
        <v>29461238398.706623</v>
      </c>
      <c r="J135" s="360">
        <f>(I135/$I$154)</f>
        <v>2.2212305635549229E-2</v>
      </c>
      <c r="K135" s="362"/>
      <c r="L135" s="222"/>
      <c r="M135" s="377"/>
      <c r="N135" s="364">
        <f>((I135-D135)/D135)</f>
        <v>1.037733809788431E-2</v>
      </c>
      <c r="O135" s="364"/>
      <c r="P135" s="365">
        <f t="shared" si="35"/>
        <v>0</v>
      </c>
      <c r="Q135" s="147"/>
      <c r="R135" s="148"/>
      <c r="S135" s="177"/>
      <c r="T135" s="176"/>
    </row>
    <row r="136" spans="1:23" s="149" customFormat="1" ht="5.25" customHeight="1">
      <c r="A136" s="394"/>
      <c r="B136" s="395"/>
      <c r="C136" s="395"/>
      <c r="D136" s="395"/>
      <c r="E136" s="395"/>
      <c r="F136" s="395"/>
      <c r="G136" s="395"/>
      <c r="H136" s="395"/>
      <c r="I136" s="395"/>
      <c r="J136" s="395"/>
      <c r="K136" s="395"/>
      <c r="L136" s="395"/>
      <c r="M136" s="395"/>
      <c r="N136" s="395"/>
      <c r="O136" s="395"/>
      <c r="P136" s="396"/>
      <c r="R136" s="148"/>
      <c r="S136" s="177"/>
      <c r="T136" s="176"/>
    </row>
    <row r="137" spans="1:23" s="149" customFormat="1" ht="12" customHeight="1">
      <c r="A137" s="397" t="s">
        <v>74</v>
      </c>
      <c r="B137" s="398"/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9"/>
      <c r="S137" s="178"/>
      <c r="T137" s="176"/>
    </row>
    <row r="138" spans="1:23" s="149" customFormat="1" ht="12" customHeight="1">
      <c r="A138" s="292">
        <v>111</v>
      </c>
      <c r="B138" s="285" t="s">
        <v>210</v>
      </c>
      <c r="C138" s="77" t="s">
        <v>209</v>
      </c>
      <c r="D138" s="78">
        <v>557236291.21000004</v>
      </c>
      <c r="E138" s="235">
        <f>(D138/$D$141)</f>
        <v>0.22027860194683974</v>
      </c>
      <c r="F138" s="78">
        <v>14.748900000000001</v>
      </c>
      <c r="G138" s="78">
        <v>14.906700000000001</v>
      </c>
      <c r="H138" s="279">
        <v>9.2999999999999992E-3</v>
      </c>
      <c r="I138" s="78">
        <v>563824700.69000006</v>
      </c>
      <c r="J138" s="235">
        <f>(I138/$I$141)</f>
        <v>0.21946109041354223</v>
      </c>
      <c r="K138" s="78">
        <v>14.9223</v>
      </c>
      <c r="L138" s="78">
        <v>15.083600000000001</v>
      </c>
      <c r="M138" s="279">
        <v>2.1299999999999999E-2</v>
      </c>
      <c r="N138" s="94">
        <f>((I138-D138)/D138)</f>
        <v>1.1823367544302873E-2</v>
      </c>
      <c r="O138" s="146">
        <f>((L138-G138)/G138)</f>
        <v>1.186714698759617E-2</v>
      </c>
      <c r="P138" s="290">
        <f>M138-H138</f>
        <v>1.2E-2</v>
      </c>
      <c r="Q138" s="147"/>
      <c r="S138" s="150"/>
      <c r="T138" s="176"/>
    </row>
    <row r="139" spans="1:23" s="149" customFormat="1" ht="11.25" customHeight="1">
      <c r="A139" s="292">
        <v>112</v>
      </c>
      <c r="B139" s="285" t="s">
        <v>6</v>
      </c>
      <c r="C139" s="77" t="s">
        <v>30</v>
      </c>
      <c r="D139" s="75">
        <v>1560357633.45</v>
      </c>
      <c r="E139" s="235">
        <f>(D139/$D$141)</f>
        <v>0.61681804192454082</v>
      </c>
      <c r="F139" s="78">
        <v>1.27</v>
      </c>
      <c r="G139" s="78">
        <v>1.29</v>
      </c>
      <c r="H139" s="279">
        <v>-7.7000000000000002E-3</v>
      </c>
      <c r="I139" s="75">
        <v>1589182256.0999999</v>
      </c>
      <c r="J139" s="235">
        <f>(I139/$I$141)</f>
        <v>0.61856756251144629</v>
      </c>
      <c r="K139" s="78">
        <v>1.29</v>
      </c>
      <c r="L139" s="78">
        <v>1.31</v>
      </c>
      <c r="M139" s="279">
        <v>7.7000000000000002E-3</v>
      </c>
      <c r="N139" s="94">
        <f>((I139-D139)/D139)</f>
        <v>1.8473087215440286E-2</v>
      </c>
      <c r="O139" s="94">
        <f>((L139-G139)/G139)</f>
        <v>1.5503875968992262E-2</v>
      </c>
      <c r="P139" s="290">
        <f>M139-H139</f>
        <v>1.54E-2</v>
      </c>
      <c r="Q139" s="147"/>
    </row>
    <row r="140" spans="1:23" s="149" customFormat="1" ht="12" customHeight="1">
      <c r="A140" s="292">
        <v>113</v>
      </c>
      <c r="B140" s="285" t="s">
        <v>8</v>
      </c>
      <c r="C140" s="77" t="s">
        <v>31</v>
      </c>
      <c r="D140" s="78">
        <v>412094779.94</v>
      </c>
      <c r="E140" s="235">
        <f>(D140/$D$141)</f>
        <v>0.16290335612861953</v>
      </c>
      <c r="F140" s="78">
        <v>39.315399999999997</v>
      </c>
      <c r="G140" s="78">
        <v>40.500799999999998</v>
      </c>
      <c r="H140" s="279">
        <v>-8.0000000000000004E-4</v>
      </c>
      <c r="I140" s="78">
        <v>416125911.49000001</v>
      </c>
      <c r="J140" s="235">
        <f>(I140/$I$141)</f>
        <v>0.16197134707501165</v>
      </c>
      <c r="K140" s="78">
        <v>39.554400000000001</v>
      </c>
      <c r="L140" s="78">
        <v>40.747</v>
      </c>
      <c r="M140" s="279">
        <v>5.3E-3</v>
      </c>
      <c r="N140" s="94">
        <f>((I140-D140)/D140)</f>
        <v>9.7820495338158241E-3</v>
      </c>
      <c r="O140" s="94">
        <f>((L140-G140)/G140)</f>
        <v>6.0788922687947337E-3</v>
      </c>
      <c r="P140" s="290">
        <f>M140-H140</f>
        <v>6.1000000000000004E-3</v>
      </c>
      <c r="Q140" s="147"/>
      <c r="U140" s="220"/>
      <c r="V140" s="221"/>
      <c r="W140" s="147"/>
    </row>
    <row r="141" spans="1:23" s="149" customFormat="1" ht="12.75" customHeight="1">
      <c r="A141" s="260"/>
      <c r="B141" s="15"/>
      <c r="C141" s="340" t="s">
        <v>47</v>
      </c>
      <c r="D141" s="264">
        <f>SUM(D138:D140)</f>
        <v>2529688704.5999999</v>
      </c>
      <c r="E141" s="360">
        <f>(D141/$D$154)</f>
        <v>1.9188993335077643E-3</v>
      </c>
      <c r="F141" s="15"/>
      <c r="G141" s="15"/>
      <c r="H141" s="376"/>
      <c r="I141" s="264">
        <f>SUM(I138:I140)</f>
        <v>2569132868.2799997</v>
      </c>
      <c r="J141" s="360">
        <f>(I141/$I$154)</f>
        <v>1.9369981572490808E-3</v>
      </c>
      <c r="K141" s="362"/>
      <c r="L141" s="222"/>
      <c r="M141" s="377"/>
      <c r="N141" s="364">
        <f>((I141-D141)/D141)</f>
        <v>1.5592497056366795E-2</v>
      </c>
      <c r="O141" s="364"/>
      <c r="P141" s="365">
        <f>M141-H141</f>
        <v>0</v>
      </c>
      <c r="Q141" s="147"/>
      <c r="T141" s="148"/>
    </row>
    <row r="142" spans="1:23" s="149" customFormat="1" ht="4.5" customHeight="1">
      <c r="A142" s="394"/>
      <c r="B142" s="395"/>
      <c r="C142" s="395"/>
      <c r="D142" s="395"/>
      <c r="E142" s="395"/>
      <c r="F142" s="395"/>
      <c r="G142" s="395"/>
      <c r="H142" s="395"/>
      <c r="I142" s="395"/>
      <c r="J142" s="395"/>
      <c r="K142" s="395"/>
      <c r="L142" s="395"/>
      <c r="M142" s="395"/>
      <c r="N142" s="395"/>
      <c r="O142" s="395"/>
      <c r="P142" s="396"/>
      <c r="T142" s="148"/>
    </row>
    <row r="143" spans="1:23" s="149" customFormat="1" ht="12.75" customHeight="1">
      <c r="A143" s="397" t="s">
        <v>223</v>
      </c>
      <c r="B143" s="398"/>
      <c r="C143" s="398"/>
      <c r="D143" s="398"/>
      <c r="E143" s="398"/>
      <c r="F143" s="398"/>
      <c r="G143" s="398"/>
      <c r="H143" s="398"/>
      <c r="I143" s="398"/>
      <c r="J143" s="398"/>
      <c r="K143" s="398"/>
      <c r="L143" s="398"/>
      <c r="M143" s="398"/>
      <c r="N143" s="398"/>
      <c r="O143" s="398"/>
      <c r="P143" s="399"/>
      <c r="T143" s="148"/>
    </row>
    <row r="144" spans="1:23" s="149" customFormat="1" ht="12.75" customHeight="1">
      <c r="A144" s="406" t="s">
        <v>224</v>
      </c>
      <c r="B144" s="407"/>
      <c r="C144" s="407"/>
      <c r="D144" s="407"/>
      <c r="E144" s="407"/>
      <c r="F144" s="407"/>
      <c r="G144" s="407"/>
      <c r="H144" s="407"/>
      <c r="I144" s="407"/>
      <c r="J144" s="407"/>
      <c r="K144" s="407"/>
      <c r="L144" s="407"/>
      <c r="M144" s="407"/>
      <c r="N144" s="407"/>
      <c r="O144" s="407"/>
      <c r="P144" s="408"/>
      <c r="T144" s="148"/>
    </row>
    <row r="145" spans="1:20" s="149" customFormat="1" ht="12" customHeight="1">
      <c r="A145" s="292">
        <v>114</v>
      </c>
      <c r="B145" s="285" t="s">
        <v>28</v>
      </c>
      <c r="C145" s="77" t="s">
        <v>142</v>
      </c>
      <c r="D145" s="265">
        <v>3049687760.1599998</v>
      </c>
      <c r="E145" s="235">
        <f>(D145/$D$153)</f>
        <v>0.16957610170881751</v>
      </c>
      <c r="F145" s="122">
        <v>1.53</v>
      </c>
      <c r="G145" s="122">
        <v>1.56</v>
      </c>
      <c r="H145" s="280">
        <v>1.32E-2</v>
      </c>
      <c r="I145" s="265">
        <v>3081872718.96</v>
      </c>
      <c r="J145" s="235">
        <f>(I145/$I$153)</f>
        <v>0.17092168762447868</v>
      </c>
      <c r="K145" s="122">
        <v>1.55</v>
      </c>
      <c r="L145" s="122">
        <v>1.57</v>
      </c>
      <c r="M145" s="280">
        <v>2.63E-2</v>
      </c>
      <c r="N145" s="146">
        <f>((I145-D145)/D145)</f>
        <v>1.0553525911882739E-2</v>
      </c>
      <c r="O145" s="146">
        <f>((L145-G145)/G145)</f>
        <v>6.4102564102564161E-3</v>
      </c>
      <c r="P145" s="290">
        <f>M145-H145</f>
        <v>1.3100000000000001E-2</v>
      </c>
      <c r="Q145" s="147"/>
      <c r="T145" s="148"/>
    </row>
    <row r="146" spans="1:20" s="149" customFormat="1" ht="12.75" customHeight="1">
      <c r="A146" s="292">
        <v>115</v>
      </c>
      <c r="B146" s="285" t="s">
        <v>6</v>
      </c>
      <c r="C146" s="77" t="s">
        <v>73</v>
      </c>
      <c r="D146" s="265">
        <v>266547515.18000001</v>
      </c>
      <c r="E146" s="235">
        <f>(D146/$D$153)</f>
        <v>1.4821218465337209E-2</v>
      </c>
      <c r="F146" s="122">
        <v>238.48</v>
      </c>
      <c r="G146" s="122">
        <v>242.05</v>
      </c>
      <c r="H146" s="280">
        <v>-7.6E-3</v>
      </c>
      <c r="I146" s="265">
        <v>269445720.48000002</v>
      </c>
      <c r="J146" s="235">
        <f>(I146/$I$153)</f>
        <v>1.4943549415362115E-2</v>
      </c>
      <c r="K146" s="122">
        <v>241.71</v>
      </c>
      <c r="L146" s="122">
        <v>245.37</v>
      </c>
      <c r="M146" s="280">
        <v>6.0000000000000001E-3</v>
      </c>
      <c r="N146" s="94">
        <f>((I146-D146)/D146)</f>
        <v>1.0873128185204986E-2</v>
      </c>
      <c r="O146" s="94">
        <f>((L146-G146)/G146)</f>
        <v>1.3716174344143742E-2</v>
      </c>
      <c r="P146" s="290">
        <f>M146-H146</f>
        <v>1.3600000000000001E-2</v>
      </c>
      <c r="Q146" s="147"/>
      <c r="R146" s="230"/>
    </row>
    <row r="147" spans="1:20" s="149" customFormat="1" ht="6" customHeight="1">
      <c r="A147" s="394"/>
      <c r="B147" s="395"/>
      <c r="C147" s="395"/>
      <c r="D147" s="395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6"/>
      <c r="R147" s="230"/>
    </row>
    <row r="148" spans="1:20" s="149" customFormat="1" ht="12" customHeight="1">
      <c r="A148" s="406" t="s">
        <v>225</v>
      </c>
      <c r="B148" s="407"/>
      <c r="C148" s="407"/>
      <c r="D148" s="407"/>
      <c r="E148" s="407"/>
      <c r="F148" s="407"/>
      <c r="G148" s="407"/>
      <c r="H148" s="407"/>
      <c r="I148" s="407"/>
      <c r="J148" s="407"/>
      <c r="K148" s="407"/>
      <c r="L148" s="407"/>
      <c r="M148" s="407"/>
      <c r="N148" s="407"/>
      <c r="O148" s="407"/>
      <c r="P148" s="408"/>
      <c r="R148" s="230"/>
    </row>
    <row r="149" spans="1:20" s="149" customFormat="1" ht="12" customHeight="1">
      <c r="A149" s="292">
        <v>116</v>
      </c>
      <c r="B149" s="285" t="s">
        <v>6</v>
      </c>
      <c r="C149" s="77" t="s">
        <v>144</v>
      </c>
      <c r="D149" s="85">
        <v>7351219648.1800003</v>
      </c>
      <c r="E149" s="235">
        <f>(D149/$D$153)</f>
        <v>0.40876026294515733</v>
      </c>
      <c r="F149" s="86">
        <v>117.1</v>
      </c>
      <c r="G149" s="86">
        <v>117.1</v>
      </c>
      <c r="H149" s="279">
        <v>1.4E-3</v>
      </c>
      <c r="I149" s="85">
        <v>7343735041.6400003</v>
      </c>
      <c r="J149" s="235">
        <f>(I149/$I$153)</f>
        <v>0.40728599174845465</v>
      </c>
      <c r="K149" s="86">
        <v>117.15</v>
      </c>
      <c r="L149" s="86">
        <v>117.15</v>
      </c>
      <c r="M149" s="279">
        <v>1.8E-3</v>
      </c>
      <c r="N149" s="94">
        <f t="shared" ref="N149:N154" si="40">((I149-D149)/D149)</f>
        <v>-1.0181448655058193E-3</v>
      </c>
      <c r="O149" s="94">
        <f>((L149-G149)/G149)</f>
        <v>4.269854824936923E-4</v>
      </c>
      <c r="P149" s="290">
        <f>M149-H149</f>
        <v>3.9999999999999996E-4</v>
      </c>
      <c r="Q149" s="147"/>
      <c r="R149" s="230"/>
    </row>
    <row r="150" spans="1:20" s="149" customFormat="1" ht="12" customHeight="1">
      <c r="A150" s="292">
        <v>117</v>
      </c>
      <c r="B150" s="285" t="s">
        <v>205</v>
      </c>
      <c r="C150" s="77" t="s">
        <v>206</v>
      </c>
      <c r="D150" s="85">
        <v>5193308322.3999996</v>
      </c>
      <c r="E150" s="235">
        <f>(D150/$D$153)</f>
        <v>0.28877086755869968</v>
      </c>
      <c r="F150" s="85">
        <v>116.03</v>
      </c>
      <c r="G150" s="85">
        <v>116.03</v>
      </c>
      <c r="H150" s="279">
        <v>9.35E-2</v>
      </c>
      <c r="I150" s="85">
        <v>5207281116.7700005</v>
      </c>
      <c r="J150" s="235">
        <f>(I150/$I$153)</f>
        <v>0.28879754538135433</v>
      </c>
      <c r="K150" s="85">
        <v>116.32</v>
      </c>
      <c r="L150" s="85">
        <v>116.32</v>
      </c>
      <c r="M150" s="279">
        <v>9.1600000000000001E-2</v>
      </c>
      <c r="N150" s="94">
        <f t="shared" si="40"/>
        <v>2.6905381892565064E-3</v>
      </c>
      <c r="O150" s="94">
        <f>((L150-G150)/G150)</f>
        <v>2.4993536154442131E-3</v>
      </c>
      <c r="P150" s="290">
        <f>M150-H150</f>
        <v>-1.8999999999999989E-3</v>
      </c>
      <c r="Q150" s="147"/>
      <c r="R150" s="230"/>
    </row>
    <row r="151" spans="1:20" s="149" customFormat="1" ht="12" customHeight="1">
      <c r="A151" s="292">
        <v>118</v>
      </c>
      <c r="B151" s="285" t="s">
        <v>46</v>
      </c>
      <c r="C151" s="77" t="s">
        <v>180</v>
      </c>
      <c r="D151" s="85">
        <v>1836761653.4200001</v>
      </c>
      <c r="E151" s="235">
        <f>(D151/$D$153)</f>
        <v>0.10213205595148031</v>
      </c>
      <c r="F151" s="86">
        <v>1.0766</v>
      </c>
      <c r="G151" s="86">
        <v>1.0766</v>
      </c>
      <c r="H151" s="279">
        <v>3.0999999999999999E-3</v>
      </c>
      <c r="I151" s="85">
        <v>1840950883.97</v>
      </c>
      <c r="J151" s="235">
        <f>(I151/$I$153)</f>
        <v>0.10209974928105142</v>
      </c>
      <c r="K151" s="86">
        <v>1.0780000000000001</v>
      </c>
      <c r="L151" s="86">
        <v>1.0780000000000001</v>
      </c>
      <c r="M151" s="279">
        <v>4.4999999999999997E-3</v>
      </c>
      <c r="N151" s="94">
        <f t="shared" si="40"/>
        <v>2.2807698223662929E-3</v>
      </c>
      <c r="O151" s="94">
        <f>((L151-G151)/G151)</f>
        <v>1.3003901170351737E-3</v>
      </c>
      <c r="P151" s="290">
        <f>M151-H151</f>
        <v>1.3999999999999998E-3</v>
      </c>
      <c r="Q151" s="147"/>
      <c r="R151" s="230"/>
    </row>
    <row r="152" spans="1:20" s="149" customFormat="1" ht="12" customHeight="1">
      <c r="A152" s="292">
        <v>119</v>
      </c>
      <c r="B152" s="285" t="s">
        <v>192</v>
      </c>
      <c r="C152" s="77" t="s">
        <v>193</v>
      </c>
      <c r="D152" s="85">
        <v>286658776.47464436</v>
      </c>
      <c r="E152" s="235">
        <f>(D152/$D$153)</f>
        <v>1.5939493370507925E-2</v>
      </c>
      <c r="F152" s="86">
        <v>101.90418864396625</v>
      </c>
      <c r="G152" s="86">
        <v>101.91179307077678</v>
      </c>
      <c r="H152" s="279">
        <v>7.5499999999999998E-2</v>
      </c>
      <c r="I152" s="85">
        <v>287619558.92000002</v>
      </c>
      <c r="J152" s="235">
        <f>(I152/$I$153)</f>
        <v>1.5951476549298935E-2</v>
      </c>
      <c r="K152" s="86">
        <v>100.48269999999999</v>
      </c>
      <c r="L152" s="86">
        <v>100.489</v>
      </c>
      <c r="M152" s="279">
        <v>7.9600000000000004E-2</v>
      </c>
      <c r="N152" s="94">
        <f t="shared" si="40"/>
        <v>3.3516589206562708E-3</v>
      </c>
      <c r="O152" s="94">
        <f>((L152-G152)/G152)</f>
        <v>-1.3961024802975064E-2</v>
      </c>
      <c r="P152" s="290">
        <f>M152-H152</f>
        <v>4.1000000000000064E-3</v>
      </c>
      <c r="Q152" s="147"/>
      <c r="R152" s="230"/>
    </row>
    <row r="153" spans="1:20" s="149" customFormat="1" ht="12" customHeight="1">
      <c r="A153" s="359"/>
      <c r="B153" s="15"/>
      <c r="C153" s="340" t="s">
        <v>47</v>
      </c>
      <c r="D153" s="90">
        <f>SUM(D145:D152)</f>
        <v>17984183675.814644</v>
      </c>
      <c r="E153" s="360">
        <f>(D153/$D$154)</f>
        <v>1.3641930727068929E-2</v>
      </c>
      <c r="F153" s="361"/>
      <c r="G153" s="81"/>
      <c r="H153" s="342"/>
      <c r="I153" s="90">
        <f>SUM(I145:I152)</f>
        <v>18030905040.739998</v>
      </c>
      <c r="J153" s="360">
        <f>(I153/$I$154)</f>
        <v>1.3594403881815936E-2</v>
      </c>
      <c r="K153" s="362"/>
      <c r="L153" s="81"/>
      <c r="M153" s="363"/>
      <c r="N153" s="364">
        <f t="shared" si="40"/>
        <v>2.5979141320818184E-3</v>
      </c>
      <c r="O153" s="364"/>
      <c r="P153" s="365">
        <f>M153-H153</f>
        <v>0</v>
      </c>
      <c r="Q153" s="147"/>
      <c r="R153" s="174" t="s">
        <v>185</v>
      </c>
    </row>
    <row r="154" spans="1:20" s="149" customFormat="1" ht="12" customHeight="1">
      <c r="A154" s="366"/>
      <c r="B154" s="367"/>
      <c r="C154" s="368" t="s">
        <v>33</v>
      </c>
      <c r="D154" s="369">
        <f>SUM(D21,D53,D82,D103,D110,D135,D141,D153)</f>
        <v>1318301935086.7705</v>
      </c>
      <c r="E154" s="370"/>
      <c r="F154" s="370"/>
      <c r="G154" s="371"/>
      <c r="H154" s="372"/>
      <c r="I154" s="369">
        <f>SUM(I21,I53,I82,I103,I110,I135,I141,I153)</f>
        <v>1326347605786.4065</v>
      </c>
      <c r="J154" s="370"/>
      <c r="K154" s="370"/>
      <c r="L154" s="371"/>
      <c r="M154" s="373"/>
      <c r="N154" s="374">
        <f t="shared" si="40"/>
        <v>6.10305612507989E-3</v>
      </c>
      <c r="O154" s="374"/>
      <c r="P154" s="375"/>
      <c r="R154" s="175">
        <f>((I154-D154)/D154)</f>
        <v>6.10305612507989E-3</v>
      </c>
    </row>
    <row r="155" spans="1:20" s="149" customFormat="1" ht="6.75" customHeight="1">
      <c r="A155" s="394"/>
      <c r="B155" s="395"/>
      <c r="C155" s="395"/>
      <c r="D155" s="395"/>
      <c r="E155" s="395"/>
      <c r="F155" s="395"/>
      <c r="G155" s="395"/>
      <c r="H155" s="395"/>
      <c r="I155" s="395"/>
      <c r="J155" s="395"/>
      <c r="K155" s="395"/>
      <c r="L155" s="395"/>
      <c r="M155" s="395"/>
      <c r="N155" s="395"/>
      <c r="O155" s="395"/>
      <c r="P155" s="396"/>
      <c r="R155" s="230"/>
    </row>
    <row r="156" spans="1:20" s="149" customFormat="1" ht="12" customHeight="1">
      <c r="A156" s="421" t="s">
        <v>226</v>
      </c>
      <c r="B156" s="422"/>
      <c r="C156" s="422"/>
      <c r="D156" s="422"/>
      <c r="E156" s="422"/>
      <c r="F156" s="422"/>
      <c r="G156" s="422"/>
      <c r="H156" s="422"/>
      <c r="I156" s="422"/>
      <c r="J156" s="422"/>
      <c r="K156" s="422"/>
      <c r="L156" s="422"/>
      <c r="M156" s="422"/>
      <c r="N156" s="422"/>
      <c r="O156" s="422"/>
      <c r="P156" s="423"/>
      <c r="R156" s="230"/>
    </row>
    <row r="157" spans="1:20" s="149" customFormat="1" ht="25.5" customHeight="1">
      <c r="A157" s="336"/>
      <c r="B157" s="337"/>
      <c r="C157" s="337"/>
      <c r="D157" s="354" t="s">
        <v>231</v>
      </c>
      <c r="E157" s="355"/>
      <c r="F157" s="355"/>
      <c r="G157" s="356" t="s">
        <v>232</v>
      </c>
      <c r="H157" s="357"/>
      <c r="I157" s="358" t="s">
        <v>231</v>
      </c>
      <c r="J157" s="355"/>
      <c r="K157" s="355"/>
      <c r="L157" s="356" t="s">
        <v>232</v>
      </c>
      <c r="M157" s="356"/>
      <c r="N157" s="393" t="s">
        <v>70</v>
      </c>
      <c r="O157" s="393"/>
      <c r="P157" s="420"/>
      <c r="R157" s="230"/>
    </row>
    <row r="158" spans="1:20" s="149" customFormat="1" ht="12" customHeight="1">
      <c r="A158" s="384" t="s">
        <v>2</v>
      </c>
      <c r="B158" s="385" t="s">
        <v>219</v>
      </c>
      <c r="C158" s="386" t="s">
        <v>3</v>
      </c>
      <c r="D158" s="244"/>
      <c r="E158" s="244"/>
      <c r="F158" s="244"/>
      <c r="G158" s="244"/>
      <c r="H158" s="244"/>
      <c r="I158" s="299"/>
      <c r="J158" s="300"/>
      <c r="K158" s="300"/>
      <c r="L158" s="301"/>
      <c r="M158" s="301"/>
      <c r="N158" s="295" t="s">
        <v>230</v>
      </c>
      <c r="O158" s="294" t="s">
        <v>233</v>
      </c>
      <c r="P158" s="297" t="s">
        <v>246</v>
      </c>
      <c r="R158" s="230"/>
    </row>
    <row r="159" spans="1:20" s="149" customFormat="1" ht="12" customHeight="1">
      <c r="A159" s="292">
        <v>1</v>
      </c>
      <c r="B159" s="285" t="s">
        <v>129</v>
      </c>
      <c r="C159" s="77" t="s">
        <v>255</v>
      </c>
      <c r="D159" s="85">
        <v>77723084061</v>
      </c>
      <c r="E159" s="235">
        <f>(D159/$D$161)</f>
        <v>0.91870504169395228</v>
      </c>
      <c r="F159" s="86">
        <v>107.28</v>
      </c>
      <c r="G159" s="86">
        <v>107.28</v>
      </c>
      <c r="H159" s="283" t="s">
        <v>125</v>
      </c>
      <c r="I159" s="85">
        <v>77723084061</v>
      </c>
      <c r="J159" s="235">
        <f>(I159/$I$161)</f>
        <v>0.92006331480431247</v>
      </c>
      <c r="K159" s="86">
        <v>107.28</v>
      </c>
      <c r="L159" s="86">
        <v>107.28</v>
      </c>
      <c r="M159" s="283" t="s">
        <v>125</v>
      </c>
      <c r="N159" s="94">
        <f>((I159-D159)/D159)</f>
        <v>0</v>
      </c>
      <c r="O159" s="94">
        <f>((L159-G159)/G159)</f>
        <v>0</v>
      </c>
      <c r="P159" s="290" t="e">
        <f>M159-H159</f>
        <v>#VALUE!</v>
      </c>
      <c r="R159" s="230"/>
    </row>
    <row r="160" spans="1:20" s="149" customFormat="1" ht="12" customHeight="1">
      <c r="A160" s="292">
        <v>2</v>
      </c>
      <c r="B160" s="285" t="s">
        <v>44</v>
      </c>
      <c r="C160" s="77" t="s">
        <v>227</v>
      </c>
      <c r="D160" s="85">
        <v>6877609887.1800003</v>
      </c>
      <c r="E160" s="235">
        <f>(D160/$D$161)</f>
        <v>8.1294958306047771E-2</v>
      </c>
      <c r="F160" s="86">
        <v>101.62</v>
      </c>
      <c r="G160" s="86">
        <v>101.62</v>
      </c>
      <c r="H160" s="283" t="s">
        <v>125</v>
      </c>
      <c r="I160" s="85">
        <v>6752715387.1400003</v>
      </c>
      <c r="J160" s="235">
        <f>(I160/$I$161)</f>
        <v>7.9936685195687515E-2</v>
      </c>
      <c r="K160" s="86">
        <v>100.11</v>
      </c>
      <c r="L160" s="86">
        <v>100.11</v>
      </c>
      <c r="M160" s="283" t="s">
        <v>125</v>
      </c>
      <c r="N160" s="94">
        <f>((I160-D160)/D160)</f>
        <v>-1.8159578994558234E-2</v>
      </c>
      <c r="O160" s="94">
        <f>((L160-G160)/G160)</f>
        <v>-1.4859279669356476E-2</v>
      </c>
      <c r="P160" s="290" t="e">
        <f>M160-H160</f>
        <v>#VALUE!</v>
      </c>
      <c r="R160" s="174" t="s">
        <v>235</v>
      </c>
    </row>
    <row r="161" spans="1:18" s="149" customFormat="1" ht="12" customHeight="1">
      <c r="A161" s="339"/>
      <c r="B161" s="340"/>
      <c r="C161" s="340" t="s">
        <v>228</v>
      </c>
      <c r="D161" s="91">
        <f>SUM(D159:D160)</f>
        <v>84600693948.179993</v>
      </c>
      <c r="E161" s="341"/>
      <c r="F161" s="81"/>
      <c r="G161" s="81"/>
      <c r="H161" s="342"/>
      <c r="I161" s="91">
        <f>SUM(I159:I160)</f>
        <v>84475799448.139999</v>
      </c>
      <c r="J161" s="303"/>
      <c r="K161" s="302"/>
      <c r="L161" s="87"/>
      <c r="M161" s="298"/>
      <c r="N161" s="94">
        <f>((I161-D161)/D161)</f>
        <v>-1.4762822172179136E-3</v>
      </c>
      <c r="O161" s="262"/>
      <c r="P161" s="290">
        <f>M161-H161</f>
        <v>0</v>
      </c>
      <c r="R161" s="175">
        <f>((I161-D161)/D161)</f>
        <v>-1.4762822172179136E-3</v>
      </c>
    </row>
    <row r="162" spans="1:18" s="149" customFormat="1" ht="7.5" customHeight="1">
      <c r="A162" s="424"/>
      <c r="B162" s="425"/>
      <c r="C162" s="425"/>
      <c r="D162" s="425"/>
      <c r="E162" s="425"/>
      <c r="F162" s="425"/>
      <c r="G162" s="425"/>
      <c r="H162" s="425"/>
      <c r="I162" s="425"/>
      <c r="J162" s="425"/>
      <c r="K162" s="425"/>
      <c r="L162" s="425"/>
      <c r="M162" s="425"/>
      <c r="N162" s="425"/>
      <c r="O162" s="425"/>
      <c r="P162" s="426"/>
      <c r="R162" s="230"/>
    </row>
    <row r="163" spans="1:18" s="149" customFormat="1" ht="12" customHeight="1">
      <c r="A163" s="421" t="s">
        <v>258</v>
      </c>
      <c r="B163" s="422"/>
      <c r="C163" s="422"/>
      <c r="D163" s="422"/>
      <c r="E163" s="422"/>
      <c r="F163" s="422"/>
      <c r="G163" s="422"/>
      <c r="H163" s="422"/>
      <c r="I163" s="422"/>
      <c r="J163" s="422"/>
      <c r="K163" s="422"/>
      <c r="L163" s="422"/>
      <c r="M163" s="422"/>
      <c r="N163" s="422"/>
      <c r="O163" s="422"/>
      <c r="P163" s="423"/>
      <c r="R163" s="230"/>
    </row>
    <row r="164" spans="1:18" s="149" customFormat="1" ht="25.5" customHeight="1">
      <c r="A164" s="348"/>
      <c r="B164" s="349" t="s">
        <v>219</v>
      </c>
      <c r="C164" s="350" t="s">
        <v>51</v>
      </c>
      <c r="D164" s="350" t="s">
        <v>81</v>
      </c>
      <c r="E164" s="351" t="s">
        <v>69</v>
      </c>
      <c r="F164" s="351"/>
      <c r="G164" s="351" t="s">
        <v>82</v>
      </c>
      <c r="H164" s="352"/>
      <c r="I164" s="353" t="s">
        <v>81</v>
      </c>
      <c r="J164" s="351" t="s">
        <v>69</v>
      </c>
      <c r="K164" s="351"/>
      <c r="L164" s="351" t="s">
        <v>82</v>
      </c>
      <c r="M164" s="351"/>
      <c r="N164" s="393" t="s">
        <v>70</v>
      </c>
      <c r="O164" s="393"/>
      <c r="P164" s="420"/>
      <c r="R164" s="230"/>
    </row>
    <row r="165" spans="1:18" s="149" customFormat="1" ht="12" customHeight="1">
      <c r="A165" s="231"/>
      <c r="B165" s="76"/>
      <c r="C165" s="76"/>
      <c r="D165" s="244"/>
      <c r="E165" s="244"/>
      <c r="F165" s="244"/>
      <c r="G165" s="244"/>
      <c r="H165" s="277"/>
      <c r="I165" s="266"/>
      <c r="J165" s="244"/>
      <c r="K165" s="244"/>
      <c r="L165" s="244"/>
      <c r="M165" s="275"/>
      <c r="N165" s="294" t="s">
        <v>132</v>
      </c>
      <c r="O165" s="296" t="s">
        <v>131</v>
      </c>
      <c r="P165" s="297" t="s">
        <v>246</v>
      </c>
      <c r="R165" s="230"/>
    </row>
    <row r="166" spans="1:18" s="149" customFormat="1" ht="12" customHeight="1">
      <c r="A166" s="292">
        <v>1</v>
      </c>
      <c r="B166" s="285" t="s">
        <v>34</v>
      </c>
      <c r="C166" s="77" t="s">
        <v>35</v>
      </c>
      <c r="D166" s="88">
        <v>2749390000</v>
      </c>
      <c r="E166" s="237">
        <f>(D166/$D$178)</f>
        <v>0.38352864045989177</v>
      </c>
      <c r="F166" s="87">
        <v>17.809999999999999</v>
      </c>
      <c r="G166" s="87">
        <v>18.010000000000002</v>
      </c>
      <c r="H166" s="281">
        <v>0</v>
      </c>
      <c r="I166" s="88">
        <v>2529135000</v>
      </c>
      <c r="J166" s="237">
        <f t="shared" ref="J166:J173" si="41">(I166/$I$178)</f>
        <v>0.36191041424149645</v>
      </c>
      <c r="K166" s="87">
        <v>18.190000000000001</v>
      </c>
      <c r="L166" s="87">
        <v>18.39</v>
      </c>
      <c r="M166" s="281">
        <v>0</v>
      </c>
      <c r="N166" s="94">
        <f>((I166-D166)/D166)</f>
        <v>-8.0110497237569064E-2</v>
      </c>
      <c r="O166" s="94">
        <f t="shared" ref="O166:O177" si="42">((L166-G166)/G166)</f>
        <v>2.1099389228206495E-2</v>
      </c>
      <c r="P166" s="290">
        <f t="shared" ref="P166:P177" si="43">M166-H166</f>
        <v>0</v>
      </c>
      <c r="R166" s="230"/>
    </row>
    <row r="167" spans="1:18" s="149" customFormat="1" ht="12" customHeight="1">
      <c r="A167" s="292">
        <v>2</v>
      </c>
      <c r="B167" s="285" t="s">
        <v>34</v>
      </c>
      <c r="C167" s="77" t="s">
        <v>67</v>
      </c>
      <c r="D167" s="88">
        <v>351893317.08999997</v>
      </c>
      <c r="E167" s="237">
        <f t="shared" ref="E167:E177" si="44">(D167/$D$178)</f>
        <v>4.9087675990110269E-2</v>
      </c>
      <c r="F167" s="87">
        <v>4.07</v>
      </c>
      <c r="G167" s="87">
        <v>4.17</v>
      </c>
      <c r="H167" s="281">
        <v>0</v>
      </c>
      <c r="I167" s="88">
        <v>351893317.08999997</v>
      </c>
      <c r="J167" s="237">
        <f t="shared" si="41"/>
        <v>5.0354708687696051E-2</v>
      </c>
      <c r="K167" s="87">
        <v>4.1399999999999997</v>
      </c>
      <c r="L167" s="87">
        <v>4.24</v>
      </c>
      <c r="M167" s="281">
        <v>0</v>
      </c>
      <c r="N167" s="94">
        <f t="shared" ref="N167:N177" si="45">((I167-D167)/D167)</f>
        <v>0</v>
      </c>
      <c r="O167" s="94">
        <f t="shared" si="42"/>
        <v>1.6786570743405345E-2</v>
      </c>
      <c r="P167" s="290">
        <f t="shared" si="43"/>
        <v>0</v>
      </c>
      <c r="R167" s="230"/>
    </row>
    <row r="168" spans="1:18" s="149" customFormat="1" ht="12" customHeight="1">
      <c r="A168" s="292">
        <v>3</v>
      </c>
      <c r="B168" s="285" t="s">
        <v>34</v>
      </c>
      <c r="C168" s="77" t="s">
        <v>56</v>
      </c>
      <c r="D168" s="88">
        <v>143557997.44</v>
      </c>
      <c r="E168" s="237">
        <f t="shared" si="44"/>
        <v>2.002575247065997E-2</v>
      </c>
      <c r="F168" s="87">
        <v>5.54</v>
      </c>
      <c r="G168" s="87">
        <v>5.64</v>
      </c>
      <c r="H168" s="281" t="s">
        <v>247</v>
      </c>
      <c r="I168" s="88">
        <v>143557997.44</v>
      </c>
      <c r="J168" s="237">
        <f t="shared" si="41"/>
        <v>2.0542649689000422E-2</v>
      </c>
      <c r="K168" s="87">
        <v>5.59</v>
      </c>
      <c r="L168" s="87">
        <v>5.69</v>
      </c>
      <c r="M168" s="281" t="s">
        <v>247</v>
      </c>
      <c r="N168" s="94">
        <f t="shared" si="45"/>
        <v>0</v>
      </c>
      <c r="O168" s="94">
        <f t="shared" si="42"/>
        <v>8.8652482269504819E-3</v>
      </c>
      <c r="P168" s="290" t="e">
        <f t="shared" si="43"/>
        <v>#VALUE!</v>
      </c>
      <c r="R168" s="230"/>
    </row>
    <row r="169" spans="1:18" s="149" customFormat="1" ht="12" customHeight="1">
      <c r="A169" s="292">
        <v>4</v>
      </c>
      <c r="B169" s="285" t="s">
        <v>34</v>
      </c>
      <c r="C169" s="77" t="s">
        <v>57</v>
      </c>
      <c r="D169" s="88">
        <v>219688535.00999999</v>
      </c>
      <c r="E169" s="237">
        <f t="shared" si="44"/>
        <v>3.0645650546852438E-2</v>
      </c>
      <c r="F169" s="87">
        <v>20.77</v>
      </c>
      <c r="G169" s="87">
        <v>20.97</v>
      </c>
      <c r="H169" s="281" t="s">
        <v>247</v>
      </c>
      <c r="I169" s="88">
        <v>223267552.83000001</v>
      </c>
      <c r="J169" s="237">
        <f t="shared" si="41"/>
        <v>3.194880958564509E-2</v>
      </c>
      <c r="K169" s="87">
        <v>21.68</v>
      </c>
      <c r="L169" s="87">
        <v>21.88</v>
      </c>
      <c r="M169" s="281" t="s">
        <v>247</v>
      </c>
      <c r="N169" s="94">
        <f t="shared" si="45"/>
        <v>1.6291327264015436E-2</v>
      </c>
      <c r="O169" s="94">
        <f t="shared" si="42"/>
        <v>4.3395326657129245E-2</v>
      </c>
      <c r="P169" s="290" t="e">
        <f t="shared" si="43"/>
        <v>#VALUE!</v>
      </c>
      <c r="R169" s="230"/>
    </row>
    <row r="170" spans="1:18" s="149" customFormat="1" ht="12" customHeight="1">
      <c r="A170" s="292">
        <v>5</v>
      </c>
      <c r="B170" s="285" t="s">
        <v>34</v>
      </c>
      <c r="C170" s="77" t="s">
        <v>101</v>
      </c>
      <c r="D170" s="88">
        <v>635354392.32000005</v>
      </c>
      <c r="E170" s="237">
        <f t="shared" si="44"/>
        <v>8.8629334614845581E-2</v>
      </c>
      <c r="F170" s="87">
        <v>158.88999999999999</v>
      </c>
      <c r="G170" s="87">
        <v>160.88999999999999</v>
      </c>
      <c r="H170" s="281">
        <v>0</v>
      </c>
      <c r="I170" s="88">
        <v>635354392.32000005</v>
      </c>
      <c r="J170" s="237">
        <f>(I170/$I$178)</f>
        <v>9.0917001787047924E-2</v>
      </c>
      <c r="K170" s="87">
        <v>159.46</v>
      </c>
      <c r="L170" s="87">
        <v>161.46</v>
      </c>
      <c r="M170" s="281">
        <v>0</v>
      </c>
      <c r="N170" s="94">
        <f t="shared" si="45"/>
        <v>0</v>
      </c>
      <c r="O170" s="94">
        <f t="shared" si="42"/>
        <v>3.5427932127541899E-3</v>
      </c>
      <c r="P170" s="290">
        <f t="shared" si="43"/>
        <v>0</v>
      </c>
      <c r="R170" s="230"/>
    </row>
    <row r="171" spans="1:18" s="149" customFormat="1" ht="12" customHeight="1">
      <c r="A171" s="292">
        <v>6</v>
      </c>
      <c r="B171" s="285" t="s">
        <v>36</v>
      </c>
      <c r="C171" s="77" t="s">
        <v>37</v>
      </c>
      <c r="D171" s="88">
        <v>517387928.30000001</v>
      </c>
      <c r="E171" s="237">
        <f t="shared" si="44"/>
        <v>7.2173496205070561E-2</v>
      </c>
      <c r="F171" s="87">
        <v>9049.99</v>
      </c>
      <c r="G171" s="87">
        <v>9049.99</v>
      </c>
      <c r="H171" s="281">
        <v>0</v>
      </c>
      <c r="I171" s="88">
        <v>485945000</v>
      </c>
      <c r="J171" s="237">
        <f t="shared" si="41"/>
        <v>6.953703786021069E-2</v>
      </c>
      <c r="K171" s="87">
        <v>8500</v>
      </c>
      <c r="L171" s="87">
        <v>8500</v>
      </c>
      <c r="M171" s="281">
        <v>0</v>
      </c>
      <c r="N171" s="94">
        <f t="shared" si="45"/>
        <v>-6.0772442842478298E-2</v>
      </c>
      <c r="O171" s="94">
        <f t="shared" si="42"/>
        <v>-6.0772442842478257E-2</v>
      </c>
      <c r="P171" s="290">
        <f t="shared" si="43"/>
        <v>0</v>
      </c>
      <c r="R171" s="230"/>
    </row>
    <row r="172" spans="1:18" s="149" customFormat="1" ht="12" customHeight="1">
      <c r="A172" s="292">
        <v>7</v>
      </c>
      <c r="B172" s="285" t="s">
        <v>28</v>
      </c>
      <c r="C172" s="77" t="s">
        <v>105</v>
      </c>
      <c r="D172" s="88">
        <v>461315636.64999998</v>
      </c>
      <c r="E172" s="237">
        <f t="shared" si="44"/>
        <v>6.4351641253974121E-2</v>
      </c>
      <c r="F172" s="87">
        <v>13.81</v>
      </c>
      <c r="G172" s="87">
        <v>13.81</v>
      </c>
      <c r="H172" s="281">
        <v>-1.46E-2</v>
      </c>
      <c r="I172" s="88">
        <v>470331135.83999997</v>
      </c>
      <c r="J172" s="237">
        <f t="shared" si="41"/>
        <v>6.7302748252872191E-2</v>
      </c>
      <c r="K172" s="87">
        <v>14.08</v>
      </c>
      <c r="L172" s="87">
        <v>14.08</v>
      </c>
      <c r="M172" s="281">
        <v>4.7000000000000002E-3</v>
      </c>
      <c r="N172" s="94">
        <f t="shared" si="45"/>
        <v>1.9543016697784413E-2</v>
      </c>
      <c r="O172" s="94">
        <f t="shared" si="42"/>
        <v>1.955104996379432E-2</v>
      </c>
      <c r="P172" s="290">
        <f t="shared" si="43"/>
        <v>1.9300000000000001E-2</v>
      </c>
      <c r="R172" s="230"/>
    </row>
    <row r="173" spans="1:18" s="149" customFormat="1" ht="12" customHeight="1">
      <c r="A173" s="292">
        <v>8</v>
      </c>
      <c r="B173" s="285" t="s">
        <v>44</v>
      </c>
      <c r="C173" s="77" t="s">
        <v>45</v>
      </c>
      <c r="D173" s="88">
        <v>465483586.99000001</v>
      </c>
      <c r="E173" s="237">
        <f t="shared" si="44"/>
        <v>6.4933053249873043E-2</v>
      </c>
      <c r="F173" s="87">
        <v>82.5</v>
      </c>
      <c r="G173" s="87">
        <v>82.5</v>
      </c>
      <c r="H173" s="281">
        <v>4.0000000000000001E-3</v>
      </c>
      <c r="I173" s="88">
        <v>475170799.36000001</v>
      </c>
      <c r="J173" s="237">
        <f t="shared" si="41"/>
        <v>6.7995287255065706E-2</v>
      </c>
      <c r="K173" s="87">
        <v>77.55</v>
      </c>
      <c r="L173" s="87">
        <v>77.55</v>
      </c>
      <c r="M173" s="281">
        <v>2.4899999999999999E-2</v>
      </c>
      <c r="N173" s="94">
        <f t="shared" si="45"/>
        <v>2.0811071841740608E-2</v>
      </c>
      <c r="O173" s="94">
        <f t="shared" si="42"/>
        <v>-6.0000000000000032E-2</v>
      </c>
      <c r="P173" s="290">
        <f t="shared" si="43"/>
        <v>2.0899999999999998E-2</v>
      </c>
      <c r="R173" s="230"/>
    </row>
    <row r="174" spans="1:18" s="149" customFormat="1" ht="12" customHeight="1">
      <c r="A174" s="292">
        <v>9</v>
      </c>
      <c r="B174" s="285" t="s">
        <v>44</v>
      </c>
      <c r="C174" s="77" t="s">
        <v>103</v>
      </c>
      <c r="D174" s="88">
        <v>731083138.46000004</v>
      </c>
      <c r="E174" s="237">
        <f t="shared" si="44"/>
        <v>0.10198310249063051</v>
      </c>
      <c r="F174" s="87">
        <v>98</v>
      </c>
      <c r="G174" s="87">
        <v>98</v>
      </c>
      <c r="H174" s="281">
        <v>-1.5E-3</v>
      </c>
      <c r="I174" s="88">
        <v>743030362.79999995</v>
      </c>
      <c r="J174" s="237">
        <f>(I174/$I$178)</f>
        <v>0.10632505832822579</v>
      </c>
      <c r="K174" s="87">
        <v>95</v>
      </c>
      <c r="L174" s="87">
        <v>95</v>
      </c>
      <c r="M174" s="281">
        <v>1.4800000000000001E-2</v>
      </c>
      <c r="N174" s="94">
        <f>((I174-D174)/D174)</f>
        <v>1.6341813552376967E-2</v>
      </c>
      <c r="O174" s="94">
        <f t="shared" si="42"/>
        <v>-3.0612244897959183E-2</v>
      </c>
      <c r="P174" s="290">
        <f t="shared" si="43"/>
        <v>1.6300000000000002E-2</v>
      </c>
      <c r="R174" s="230"/>
    </row>
    <row r="175" spans="1:18" s="149" customFormat="1" ht="12" customHeight="1">
      <c r="A175" s="292">
        <v>10</v>
      </c>
      <c r="B175" s="285" t="s">
        <v>96</v>
      </c>
      <c r="C175" s="77" t="s">
        <v>155</v>
      </c>
      <c r="D175" s="87">
        <v>542628005.63726079</v>
      </c>
      <c r="E175" s="237">
        <f>(D175/$D$178)</f>
        <v>7.5694383582365951E-2</v>
      </c>
      <c r="F175" s="87">
        <v>122.11725118426034</v>
      </c>
      <c r="G175" s="87">
        <v>123.63404028356025</v>
      </c>
      <c r="H175" s="281">
        <v>0</v>
      </c>
      <c r="I175" s="87">
        <v>552259801.28036511</v>
      </c>
      <c r="J175" s="237">
        <f>(I175/$I$178)</f>
        <v>7.9026455072704074E-2</v>
      </c>
      <c r="K175" s="87">
        <v>124.28486582206934</v>
      </c>
      <c r="L175" s="87">
        <v>125.85742172161584</v>
      </c>
      <c r="M175" s="281">
        <v>0</v>
      </c>
      <c r="N175" s="94">
        <f>((I175-D175)/D175)</f>
        <v>1.7750273747468601E-2</v>
      </c>
      <c r="O175" s="94">
        <f t="shared" si="42"/>
        <v>1.7983570163655229E-2</v>
      </c>
      <c r="P175" s="290">
        <f t="shared" si="43"/>
        <v>0</v>
      </c>
      <c r="R175" s="230"/>
    </row>
    <row r="176" spans="1:18" s="149" customFormat="1" ht="12" customHeight="1">
      <c r="A176" s="292">
        <v>11</v>
      </c>
      <c r="B176" s="285" t="s">
        <v>61</v>
      </c>
      <c r="C176" s="77" t="s">
        <v>203</v>
      </c>
      <c r="D176" s="88">
        <v>227459291.77000001</v>
      </c>
      <c r="E176" s="237">
        <f>(D176/$D$178)</f>
        <v>3.1729639277264396E-2</v>
      </c>
      <c r="F176" s="87">
        <v>21.67</v>
      </c>
      <c r="G176" s="87">
        <v>21.77</v>
      </c>
      <c r="H176" s="281">
        <v>0</v>
      </c>
      <c r="I176" s="88">
        <v>218433655.59999999</v>
      </c>
      <c r="J176" s="237">
        <f>(I176/$I$178)</f>
        <v>3.1257095719477358E-2</v>
      </c>
      <c r="K176" s="87">
        <v>21.86</v>
      </c>
      <c r="L176" s="87">
        <v>21.96</v>
      </c>
      <c r="M176" s="281">
        <v>0</v>
      </c>
      <c r="N176" s="94">
        <f>((I176-D176)/D176)</f>
        <v>-3.9680226293531538E-2</v>
      </c>
      <c r="O176" s="94">
        <f t="shared" si="42"/>
        <v>8.7276067983464069E-3</v>
      </c>
      <c r="P176" s="290">
        <f t="shared" si="43"/>
        <v>0</v>
      </c>
      <c r="R176" s="230"/>
    </row>
    <row r="177" spans="1:18" s="149" customFormat="1" ht="12" customHeight="1">
      <c r="A177" s="292">
        <v>12</v>
      </c>
      <c r="B177" s="285" t="s">
        <v>61</v>
      </c>
      <c r="C177" s="77" t="s">
        <v>204</v>
      </c>
      <c r="D177" s="87">
        <v>123427495.01000001</v>
      </c>
      <c r="E177" s="237">
        <f t="shared" si="44"/>
        <v>1.7217629858461467E-2</v>
      </c>
      <c r="F177" s="87">
        <v>18.489999999999998</v>
      </c>
      <c r="G177" s="87">
        <v>18.59</v>
      </c>
      <c r="H177" s="281" t="s">
        <v>125</v>
      </c>
      <c r="I177" s="87">
        <v>159911182.34</v>
      </c>
      <c r="J177" s="237">
        <f>(I177/$I$178)</f>
        <v>2.2882733520558161E-2</v>
      </c>
      <c r="K177" s="87">
        <v>18.690000000000001</v>
      </c>
      <c r="L177" s="87">
        <v>18.79</v>
      </c>
      <c r="M177" s="281" t="s">
        <v>125</v>
      </c>
      <c r="N177" s="94">
        <f t="shared" si="45"/>
        <v>0.29558800757516884</v>
      </c>
      <c r="O177" s="94">
        <f t="shared" si="42"/>
        <v>1.0758472296933797E-2</v>
      </c>
      <c r="P177" s="290" t="e">
        <f t="shared" si="43"/>
        <v>#VALUE!</v>
      </c>
      <c r="R177" s="232"/>
    </row>
    <row r="178" spans="1:18" s="149" customFormat="1" ht="12" customHeight="1">
      <c r="A178" s="339"/>
      <c r="B178" s="340"/>
      <c r="C178" s="340" t="s">
        <v>38</v>
      </c>
      <c r="D178" s="91">
        <f>SUM(D166:D177)</f>
        <v>7168669324.6772604</v>
      </c>
      <c r="E178" s="341"/>
      <c r="F178" s="91"/>
      <c r="G178" s="81"/>
      <c r="H178" s="342"/>
      <c r="I178" s="91">
        <f>SUM(I166:I177)</f>
        <v>6988290196.9003658</v>
      </c>
      <c r="J178" s="303"/>
      <c r="K178" s="302"/>
      <c r="L178" s="87"/>
      <c r="M178" s="298"/>
      <c r="N178" s="94">
        <f>((I178-D178)/D178)</f>
        <v>-2.5162149292611624E-2</v>
      </c>
      <c r="O178" s="262"/>
      <c r="P178" s="290" t="e">
        <f>((M178-H178)/H178)</f>
        <v>#DIV/0!</v>
      </c>
      <c r="R178" s="174" t="s">
        <v>184</v>
      </c>
    </row>
    <row r="179" spans="1:18" s="149" customFormat="1" ht="12" customHeight="1" thickBot="1">
      <c r="A179" s="343"/>
      <c r="B179" s="344"/>
      <c r="C179" s="344" t="s">
        <v>48</v>
      </c>
      <c r="D179" s="345">
        <f>SUM(D154,D161,D178)</f>
        <v>1410071298359.6277</v>
      </c>
      <c r="E179" s="345"/>
      <c r="F179" s="345"/>
      <c r="G179" s="346"/>
      <c r="H179" s="347"/>
      <c r="I179" s="345">
        <f>SUM(I154,I161,I178)</f>
        <v>1417811695431.4468</v>
      </c>
      <c r="J179" s="304"/>
      <c r="K179" s="304"/>
      <c r="L179" s="305"/>
      <c r="M179" s="306"/>
      <c r="N179" s="257"/>
      <c r="O179" s="263"/>
      <c r="P179" s="258"/>
      <c r="R179" s="175">
        <f>((I178-D178)/D178)</f>
        <v>-2.5162149292611624E-2</v>
      </c>
    </row>
    <row r="180" spans="1:18" ht="12" customHeight="1">
      <c r="A180" s="307"/>
      <c r="B180" s="308"/>
      <c r="C180" s="124"/>
      <c r="D180" s="72"/>
      <c r="E180" s="72"/>
      <c r="F180" s="72"/>
      <c r="G180" s="309"/>
      <c r="H180" s="310"/>
      <c r="I180" s="10"/>
      <c r="J180" s="72"/>
      <c r="K180" s="72"/>
      <c r="L180" s="311"/>
      <c r="M180" s="312"/>
    </row>
    <row r="181" spans="1:18" ht="12" customHeight="1">
      <c r="A181" s="312"/>
      <c r="B181" s="308"/>
      <c r="C181" s="313"/>
      <c r="D181" s="72"/>
      <c r="E181" s="72"/>
      <c r="F181" s="72"/>
      <c r="G181" s="309"/>
      <c r="H181" s="314"/>
      <c r="I181" s="315"/>
      <c r="J181" s="316"/>
      <c r="K181" s="316"/>
      <c r="L181" s="8"/>
      <c r="M181" s="276"/>
      <c r="N181" s="9"/>
      <c r="O181" s="9"/>
    </row>
    <row r="182" spans="1:18" ht="12" customHeight="1">
      <c r="A182" s="312"/>
      <c r="B182" s="317"/>
      <c r="C182" s="317"/>
      <c r="D182" s="318"/>
      <c r="E182" s="319"/>
      <c r="F182" s="319"/>
      <c r="G182" s="311"/>
      <c r="H182" s="320"/>
      <c r="I182" s="321"/>
      <c r="J182" s="311"/>
      <c r="K182" s="311"/>
      <c r="L182" s="311"/>
      <c r="M182" s="312"/>
    </row>
    <row r="183" spans="1:18" ht="12" customHeight="1">
      <c r="A183" s="312"/>
      <c r="B183" s="311"/>
      <c r="C183" s="138"/>
      <c r="D183" s="319"/>
      <c r="E183" s="319"/>
      <c r="F183" s="319"/>
      <c r="G183" s="311"/>
      <c r="H183" s="320"/>
      <c r="I183" s="321"/>
      <c r="J183" s="311"/>
      <c r="K183" s="311"/>
      <c r="L183" s="311"/>
      <c r="M183" s="312"/>
    </row>
    <row r="184" spans="1:18" ht="12" customHeight="1">
      <c r="A184" s="312"/>
      <c r="B184" s="322"/>
      <c r="C184" s="311"/>
      <c r="D184" s="311"/>
      <c r="E184" s="311"/>
      <c r="F184" s="311"/>
      <c r="G184" s="311"/>
      <c r="H184" s="320"/>
      <c r="I184" s="323"/>
      <c r="J184" s="311"/>
      <c r="K184" s="311"/>
      <c r="L184" s="311"/>
      <c r="M184" s="312"/>
    </row>
    <row r="185" spans="1:18" ht="12" customHeight="1">
      <c r="A185" s="312"/>
      <c r="B185" s="311"/>
      <c r="C185" s="322"/>
      <c r="D185" s="311"/>
      <c r="E185" s="311"/>
      <c r="F185" s="311"/>
      <c r="G185" s="311"/>
      <c r="H185" s="320"/>
      <c r="I185" s="323"/>
      <c r="J185" s="311"/>
      <c r="K185" s="311"/>
      <c r="L185" s="311"/>
      <c r="M185" s="312"/>
    </row>
    <row r="186" spans="1:18" ht="12" customHeight="1">
      <c r="A186" s="312"/>
      <c r="B186" s="324"/>
      <c r="C186" s="325"/>
      <c r="D186" s="311"/>
      <c r="E186" s="311"/>
      <c r="F186" s="311"/>
      <c r="G186" s="311"/>
      <c r="H186" s="320"/>
      <c r="I186" s="323"/>
      <c r="J186" s="311"/>
      <c r="K186" s="311"/>
      <c r="L186" s="311"/>
      <c r="M186" s="312"/>
    </row>
    <row r="187" spans="1:18" ht="12" customHeight="1">
      <c r="A187" s="312"/>
      <c r="B187" s="324"/>
      <c r="C187" s="324"/>
      <c r="D187" s="311"/>
      <c r="E187" s="311"/>
      <c r="F187" s="311"/>
      <c r="G187" s="311"/>
      <c r="H187" s="320"/>
      <c r="I187" s="323"/>
      <c r="J187" s="311"/>
      <c r="K187" s="311"/>
      <c r="L187" s="311"/>
      <c r="M187" s="312"/>
    </row>
    <row r="188" spans="1:18" ht="12" customHeight="1">
      <c r="A188" s="312"/>
      <c r="B188" s="324"/>
      <c r="C188" s="324"/>
      <c r="D188" s="311"/>
      <c r="E188" s="311"/>
      <c r="F188" s="311"/>
      <c r="G188" s="311"/>
      <c r="H188" s="320"/>
      <c r="I188" s="323"/>
      <c r="J188" s="311"/>
      <c r="K188" s="311"/>
      <c r="L188" s="311"/>
      <c r="M188" s="312"/>
    </row>
    <row r="189" spans="1:18" ht="12" customHeight="1">
      <c r="A189" s="312"/>
      <c r="B189" s="324"/>
      <c r="C189" s="324"/>
      <c r="D189" s="311"/>
      <c r="E189" s="311"/>
      <c r="F189" s="311"/>
      <c r="G189" s="311"/>
      <c r="H189" s="320"/>
      <c r="I189" s="323"/>
      <c r="J189" s="311"/>
      <c r="K189" s="311"/>
      <c r="L189" s="311"/>
      <c r="M189" s="312"/>
    </row>
    <row r="190" spans="1:18" ht="12" customHeight="1">
      <c r="A190" s="312"/>
      <c r="B190" s="324"/>
      <c r="C190" s="325"/>
      <c r="D190" s="311"/>
      <c r="E190" s="311"/>
      <c r="F190" s="311"/>
      <c r="G190" s="311"/>
      <c r="H190" s="320"/>
      <c r="I190" s="323"/>
      <c r="J190" s="311"/>
      <c r="K190" s="311"/>
      <c r="L190" s="311"/>
      <c r="M190" s="312"/>
    </row>
    <row r="191" spans="1:18" ht="12" customHeight="1">
      <c r="B191" s="324"/>
      <c r="C191" s="324"/>
      <c r="D191" s="311"/>
      <c r="E191" s="311"/>
      <c r="F191" s="311"/>
      <c r="G191" s="311"/>
      <c r="H191" s="320"/>
      <c r="I191" s="323"/>
      <c r="J191" s="311"/>
      <c r="K191" s="311"/>
      <c r="L191" s="311"/>
      <c r="M191" s="312"/>
    </row>
    <row r="192" spans="1:18" ht="12" customHeight="1">
      <c r="B192" s="5"/>
      <c r="C192" s="5"/>
    </row>
    <row r="193" spans="2:3" ht="12" customHeight="1">
      <c r="B193" s="5"/>
      <c r="C193" s="5"/>
    </row>
    <row r="194" spans="2:3" ht="12" customHeight="1">
      <c r="B194" s="5"/>
      <c r="C194" s="7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6"/>
      <c r="C227" s="6"/>
    </row>
    <row r="228" spans="2:3" ht="12" customHeight="1">
      <c r="B228" s="6"/>
      <c r="C228" s="6"/>
    </row>
    <row r="229" spans="2:3" ht="12" customHeight="1">
      <c r="B229" s="6"/>
      <c r="C229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4 H134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4 D134" name="Fund Name_1_1_1"/>
    <protectedRange password="CADF" sqref="K134:L134 F134:G134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3:P143"/>
    <mergeCell ref="A144:P144"/>
    <mergeCell ref="A137:P137"/>
    <mergeCell ref="A112:P112"/>
    <mergeCell ref="A105:P105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34"/>
      <c r="F3" s="134"/>
      <c r="G3" s="134"/>
    </row>
    <row r="4" spans="1:7">
      <c r="E4" s="134"/>
      <c r="F4" s="134"/>
      <c r="G4" s="134"/>
    </row>
    <row r="5" spans="1:7">
      <c r="E5" s="243"/>
      <c r="F5" s="243"/>
      <c r="G5" s="134"/>
    </row>
    <row r="6" spans="1:7">
      <c r="E6" s="131" t="s">
        <v>72</v>
      </c>
      <c r="F6" s="132" t="s">
        <v>166</v>
      </c>
      <c r="G6" s="134"/>
    </row>
    <row r="7" spans="1:7">
      <c r="E7" s="238" t="s">
        <v>0</v>
      </c>
      <c r="F7" s="133">
        <f>'NAV Trend'!J2</f>
        <v>15426057289.609997</v>
      </c>
      <c r="G7" s="134"/>
    </row>
    <row r="8" spans="1:7">
      <c r="E8" s="238" t="s">
        <v>49</v>
      </c>
      <c r="F8" s="133">
        <f>'NAV Trend'!J3</f>
        <v>558909333031.11304</v>
      </c>
      <c r="G8" s="134"/>
    </row>
    <row r="9" spans="1:7">
      <c r="A9" s="134"/>
      <c r="B9" s="134"/>
      <c r="E9" s="238" t="s">
        <v>218</v>
      </c>
      <c r="F9" s="133">
        <f>'NAV Trend'!J4</f>
        <v>386679246881.32843</v>
      </c>
      <c r="G9" s="134"/>
    </row>
    <row r="10" spans="1:7">
      <c r="A10" s="430"/>
      <c r="B10" s="430"/>
      <c r="E10" s="238" t="s">
        <v>220</v>
      </c>
      <c r="F10" s="133">
        <f>'NAV Trend'!J5</f>
        <v>265570315703.23843</v>
      </c>
      <c r="G10" s="134"/>
    </row>
    <row r="11" spans="1:7">
      <c r="A11" s="127"/>
      <c r="B11" s="127"/>
      <c r="E11" s="238" t="s">
        <v>242</v>
      </c>
      <c r="F11" s="133">
        <f>'NAV Trend'!J6</f>
        <v>49701376573.389999</v>
      </c>
      <c r="G11" s="134"/>
    </row>
    <row r="12" spans="1:7">
      <c r="A12" s="128"/>
      <c r="B12" s="129"/>
      <c r="E12" s="238" t="s">
        <v>68</v>
      </c>
      <c r="F12" s="133">
        <f>'NAV Trend'!J7</f>
        <v>29461238398.706623</v>
      </c>
      <c r="G12" s="134"/>
    </row>
    <row r="13" spans="1:7">
      <c r="A13" s="128"/>
      <c r="B13" s="129"/>
      <c r="E13" s="238" t="s">
        <v>74</v>
      </c>
      <c r="F13" s="133">
        <f>'NAV Trend'!J8</f>
        <v>2569132868.2799997</v>
      </c>
      <c r="G13" s="134"/>
    </row>
    <row r="14" spans="1:7">
      <c r="A14" s="128"/>
      <c r="B14" s="129"/>
      <c r="E14" s="238" t="s">
        <v>234</v>
      </c>
      <c r="F14" s="239">
        <f>'NAV Trend'!J9</f>
        <v>18030905040.739998</v>
      </c>
      <c r="G14" s="134"/>
    </row>
    <row r="15" spans="1:7">
      <c r="A15" s="128"/>
      <c r="B15" s="129"/>
      <c r="E15" s="243"/>
      <c r="F15" s="243"/>
      <c r="G15" s="134"/>
    </row>
    <row r="16" spans="1:7">
      <c r="A16" s="128"/>
      <c r="B16" s="129"/>
      <c r="E16" s="243"/>
      <c r="F16" s="243"/>
      <c r="G16" s="134"/>
    </row>
    <row r="17" spans="1:13">
      <c r="A17" s="128"/>
      <c r="B17" s="129"/>
      <c r="E17" s="243"/>
      <c r="F17" s="243"/>
      <c r="G17" s="134"/>
    </row>
    <row r="18" spans="1:13">
      <c r="A18" s="128"/>
      <c r="B18" s="129"/>
      <c r="E18" s="134"/>
      <c r="F18" s="134"/>
      <c r="G18" s="134"/>
    </row>
    <row r="19" spans="1:13">
      <c r="A19" s="128"/>
      <c r="B19" s="129"/>
      <c r="E19" s="134"/>
      <c r="F19" s="134"/>
      <c r="G19" s="134"/>
    </row>
    <row r="24" spans="1:13" s="125" customFormat="1" ht="21.75" customHeight="1"/>
    <row r="25" spans="1:13" ht="30.75" customHeight="1">
      <c r="B25" s="135" t="s">
        <v>168</v>
      </c>
      <c r="M25" s="126"/>
    </row>
    <row r="26" spans="1:13" ht="68.25" customHeight="1">
      <c r="B26" s="431" t="s">
        <v>268</v>
      </c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13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11" t="s">
        <v>72</v>
      </c>
      <c r="C1" s="112">
        <v>44533</v>
      </c>
      <c r="D1" s="112">
        <v>44540</v>
      </c>
      <c r="E1" s="112">
        <v>44547</v>
      </c>
      <c r="F1" s="112">
        <v>44554</v>
      </c>
      <c r="G1" s="112">
        <v>44926</v>
      </c>
      <c r="H1" s="112">
        <v>44568</v>
      </c>
      <c r="I1" s="112">
        <v>44575</v>
      </c>
      <c r="J1" s="112">
        <v>44582</v>
      </c>
    </row>
    <row r="2" spans="2:24" s="145" customFormat="1">
      <c r="B2" s="113" t="s">
        <v>0</v>
      </c>
      <c r="C2" s="114">
        <v>15480906263.620001</v>
      </c>
      <c r="D2" s="114">
        <v>15528121718.949999</v>
      </c>
      <c r="E2" s="114">
        <v>15604456768.670002</v>
      </c>
      <c r="F2" s="114">
        <v>15542804259.489998</v>
      </c>
      <c r="G2" s="114">
        <v>15756247273.010002</v>
      </c>
      <c r="H2" s="114">
        <v>15804177330.209999</v>
      </c>
      <c r="I2" s="114">
        <v>15689311730.52</v>
      </c>
      <c r="J2" s="114">
        <v>15426057289.609997</v>
      </c>
    </row>
    <row r="3" spans="2:24" s="145" customFormat="1">
      <c r="B3" s="113" t="s">
        <v>49</v>
      </c>
      <c r="C3" s="116">
        <v>548165339384.65997</v>
      </c>
      <c r="D3" s="116">
        <v>543944712442</v>
      </c>
      <c r="E3" s="116">
        <v>546435351786.04675</v>
      </c>
      <c r="F3" s="116">
        <v>548428396659.73608</v>
      </c>
      <c r="G3" s="116">
        <v>547906811125.90155</v>
      </c>
      <c r="H3" s="116">
        <v>555211389214.74097</v>
      </c>
      <c r="I3" s="116">
        <v>555843226647.5686</v>
      </c>
      <c r="J3" s="116">
        <v>558909333031.11304</v>
      </c>
    </row>
    <row r="4" spans="2:24" s="145" customFormat="1">
      <c r="B4" s="113" t="s">
        <v>218</v>
      </c>
      <c r="C4" s="114">
        <v>384428914391.67004</v>
      </c>
      <c r="D4" s="114">
        <v>375554593414.5</v>
      </c>
      <c r="E4" s="114">
        <v>373276764567.33008</v>
      </c>
      <c r="F4" s="114">
        <v>377444877891.81989</v>
      </c>
      <c r="G4" s="114">
        <v>377744976906.65002</v>
      </c>
      <c r="H4" s="114">
        <v>379529154644.59497</v>
      </c>
      <c r="I4" s="114">
        <v>382920424394.07007</v>
      </c>
      <c r="J4" s="114">
        <v>386679246881.32843</v>
      </c>
    </row>
    <row r="5" spans="2:24" s="145" customFormat="1">
      <c r="B5" s="113" t="s">
        <v>220</v>
      </c>
      <c r="C5" s="116">
        <v>253508946774.55542</v>
      </c>
      <c r="D5" s="116">
        <v>256903231714.80502</v>
      </c>
      <c r="E5" s="116">
        <v>257437121498.53989</v>
      </c>
      <c r="F5" s="116">
        <v>261527720350.76688</v>
      </c>
      <c r="G5" s="116">
        <v>272186755417.89178</v>
      </c>
      <c r="H5" s="116">
        <v>263471294752.3461</v>
      </c>
      <c r="I5" s="116">
        <v>341788053113.99677</v>
      </c>
      <c r="J5" s="116">
        <v>265570315703.23843</v>
      </c>
    </row>
    <row r="6" spans="2:24" s="145" customFormat="1">
      <c r="B6" s="113" t="s">
        <v>243</v>
      </c>
      <c r="C6" s="114">
        <v>50148775654.720001</v>
      </c>
      <c r="D6" s="114">
        <v>50172900185.470001</v>
      </c>
      <c r="E6" s="114">
        <v>50174917751.979996</v>
      </c>
      <c r="F6" s="114">
        <v>50174533421.040001</v>
      </c>
      <c r="G6" s="114">
        <v>50199905204.839996</v>
      </c>
      <c r="H6" s="114">
        <v>49699693533.639999</v>
      </c>
      <c r="I6" s="114">
        <v>49676814020.389999</v>
      </c>
      <c r="J6" s="114">
        <v>49701376573.389999</v>
      </c>
    </row>
    <row r="7" spans="2:24" s="145" customFormat="1">
      <c r="B7" s="113" t="s">
        <v>68</v>
      </c>
      <c r="C7" s="115">
        <v>28733678459.418221</v>
      </c>
      <c r="D7" s="115">
        <v>28863464828.689995</v>
      </c>
      <c r="E7" s="115">
        <v>29120838802.45488</v>
      </c>
      <c r="F7" s="115">
        <v>28917512522.091064</v>
      </c>
      <c r="G7" s="115">
        <v>29274345691.158573</v>
      </c>
      <c r="H7" s="115">
        <v>29400118520.26915</v>
      </c>
      <c r="I7" s="115">
        <v>29158649237.095665</v>
      </c>
      <c r="J7" s="115">
        <v>29461238398.706623</v>
      </c>
    </row>
    <row r="8" spans="2:24">
      <c r="B8" s="113" t="s">
        <v>74</v>
      </c>
      <c r="C8" s="114">
        <v>2481540392.4299998</v>
      </c>
      <c r="D8" s="114">
        <v>2489850249.9499998</v>
      </c>
      <c r="E8" s="114">
        <v>2494659000.9000001</v>
      </c>
      <c r="F8" s="114">
        <v>2488383973.4900002</v>
      </c>
      <c r="G8" s="114">
        <v>2532808231.9099998</v>
      </c>
      <c r="H8" s="114">
        <v>2533880156.75</v>
      </c>
      <c r="I8" s="114">
        <v>2529688704.5999999</v>
      </c>
      <c r="J8" s="114">
        <v>2569132868.2799997</v>
      </c>
      <c r="K8" s="121"/>
    </row>
    <row r="9" spans="2:24">
      <c r="B9" s="113" t="s">
        <v>234</v>
      </c>
      <c r="C9" s="114">
        <v>18040467610.950001</v>
      </c>
      <c r="D9" s="114">
        <v>17977988548.700001</v>
      </c>
      <c r="E9" s="114">
        <v>17838385351.695881</v>
      </c>
      <c r="F9" s="114">
        <v>18132696513.529003</v>
      </c>
      <c r="G9" s="114">
        <v>17912522944.264645</v>
      </c>
      <c r="H9" s="114">
        <v>17938505314.664646</v>
      </c>
      <c r="I9" s="114">
        <v>17984183675.814644</v>
      </c>
      <c r="J9" s="114">
        <v>18030905040.739998</v>
      </c>
      <c r="K9" s="121"/>
    </row>
    <row r="10" spans="2:24" s="2" customFormat="1">
      <c r="B10" s="117" t="s">
        <v>1</v>
      </c>
      <c r="C10" s="118">
        <f t="shared" ref="C10:G10" si="0">SUM(C2:C9)</f>
        <v>1300988568932.0234</v>
      </c>
      <c r="D10" s="118">
        <f t="shared" si="0"/>
        <v>1291434863103.0647</v>
      </c>
      <c r="E10" s="118">
        <f t="shared" si="0"/>
        <v>1292382495527.6172</v>
      </c>
      <c r="F10" s="118">
        <f t="shared" si="0"/>
        <v>1302656925591.9629</v>
      </c>
      <c r="G10" s="118">
        <f t="shared" si="0"/>
        <v>1313514372795.6267</v>
      </c>
      <c r="H10" s="118">
        <f t="shared" ref="H10:I10" si="1">SUM(H2:H9)</f>
        <v>1313588213467.2156</v>
      </c>
      <c r="I10" s="118">
        <f t="shared" si="1"/>
        <v>1395590351524.0559</v>
      </c>
      <c r="J10" s="118">
        <f t="shared" ref="J10" si="2">SUM(J2:J9)</f>
        <v>1326347605786.4065</v>
      </c>
      <c r="K10" s="121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103" t="s">
        <v>126</v>
      </c>
      <c r="C12" s="104" t="s">
        <v>125</v>
      </c>
      <c r="D12" s="105">
        <f t="shared" ref="D12:J12" si="3">(C10+D10)/2</f>
        <v>1296211716017.5439</v>
      </c>
      <c r="E12" s="106">
        <f t="shared" si="3"/>
        <v>1291908679315.3408</v>
      </c>
      <c r="F12" s="106">
        <f t="shared" si="3"/>
        <v>1297519710559.79</v>
      </c>
      <c r="G12" s="106">
        <f t="shared" si="3"/>
        <v>1308085649193.7949</v>
      </c>
      <c r="H12" s="106">
        <f>(G10+H10)/2</f>
        <v>1313551293131.4211</v>
      </c>
      <c r="I12" s="106">
        <f t="shared" si="3"/>
        <v>1354589282495.6357</v>
      </c>
      <c r="J12" s="106">
        <f t="shared" si="3"/>
        <v>1360968978655.2312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20"/>
      <c r="I14" s="121"/>
      <c r="J14" s="120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21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23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" style="145" customWidth="1"/>
    <col min="3" max="3" width="10" style="145" customWidth="1"/>
    <col min="4" max="4" width="17.85546875" style="145" customWidth="1"/>
    <col min="5" max="7" width="9.28515625" style="145" customWidth="1"/>
    <col min="8" max="8" width="18.5703125" style="145" customWidth="1"/>
    <col min="9" max="11" width="9.28515625" style="145" customWidth="1"/>
    <col min="12" max="12" width="17.28515625" style="145" customWidth="1"/>
    <col min="13" max="15" width="9.28515625" style="145" customWidth="1"/>
    <col min="16" max="16" width="17.5703125" style="145" customWidth="1"/>
    <col min="17" max="19" width="9.28515625" style="145" customWidth="1"/>
    <col min="20" max="20" width="17.42578125" style="145" customWidth="1"/>
    <col min="21" max="21" width="9" style="145" customWidth="1"/>
    <col min="22" max="23" width="9.28515625" style="145" customWidth="1"/>
    <col min="24" max="24" width="17.85546875" style="145" customWidth="1"/>
    <col min="25" max="27" width="9.28515625" style="145" customWidth="1"/>
    <col min="28" max="28" width="18.7109375" style="145" customWidth="1"/>
    <col min="29" max="29" width="10.28515625" style="145" customWidth="1"/>
    <col min="30" max="31" width="9.28515625" style="145" customWidth="1"/>
    <col min="32" max="32" width="18.42578125" style="145" customWidth="1"/>
    <col min="33" max="35" width="9.28515625" style="14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45" customFormat="1" ht="51" customHeight="1" thickBot="1">
      <c r="A1" s="432" t="s">
        <v>79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4"/>
    </row>
    <row r="2" spans="1:49" ht="30.75" customHeight="1">
      <c r="A2" s="245"/>
      <c r="B2" s="435" t="s">
        <v>217</v>
      </c>
      <c r="C2" s="435"/>
      <c r="D2" s="435" t="s">
        <v>248</v>
      </c>
      <c r="E2" s="435"/>
      <c r="F2" s="435" t="s">
        <v>70</v>
      </c>
      <c r="G2" s="435"/>
      <c r="H2" s="435" t="s">
        <v>252</v>
      </c>
      <c r="I2" s="435"/>
      <c r="J2" s="435" t="s">
        <v>70</v>
      </c>
      <c r="K2" s="435"/>
      <c r="L2" s="435" t="s">
        <v>256</v>
      </c>
      <c r="M2" s="435"/>
      <c r="N2" s="435" t="s">
        <v>70</v>
      </c>
      <c r="O2" s="435"/>
      <c r="P2" s="435" t="s">
        <v>257</v>
      </c>
      <c r="Q2" s="435"/>
      <c r="R2" s="435" t="s">
        <v>70</v>
      </c>
      <c r="S2" s="435"/>
      <c r="T2" s="435" t="s">
        <v>260</v>
      </c>
      <c r="U2" s="435"/>
      <c r="V2" s="435" t="s">
        <v>70</v>
      </c>
      <c r="W2" s="435"/>
      <c r="X2" s="435" t="s">
        <v>261</v>
      </c>
      <c r="Y2" s="435"/>
      <c r="Z2" s="435" t="s">
        <v>70</v>
      </c>
      <c r="AA2" s="435"/>
      <c r="AB2" s="435" t="s">
        <v>263</v>
      </c>
      <c r="AC2" s="435"/>
      <c r="AD2" s="435" t="s">
        <v>70</v>
      </c>
      <c r="AE2" s="435"/>
      <c r="AF2" s="435" t="s">
        <v>267</v>
      </c>
      <c r="AG2" s="435"/>
      <c r="AH2" s="435" t="s">
        <v>70</v>
      </c>
      <c r="AI2" s="435"/>
      <c r="AJ2" s="435" t="s">
        <v>87</v>
      </c>
      <c r="AK2" s="435"/>
      <c r="AL2" s="435" t="s">
        <v>88</v>
      </c>
      <c r="AM2" s="435"/>
      <c r="AN2" s="435" t="s">
        <v>78</v>
      </c>
      <c r="AO2" s="436"/>
      <c r="AP2" s="20"/>
      <c r="AQ2" s="437" t="s">
        <v>92</v>
      </c>
      <c r="AR2" s="438"/>
      <c r="AS2" s="20"/>
      <c r="AT2" s="20"/>
    </row>
    <row r="3" spans="1:49" ht="14.25" customHeight="1">
      <c r="A3" s="246" t="s">
        <v>3</v>
      </c>
      <c r="B3" s="233" t="s">
        <v>66</v>
      </c>
      <c r="C3" s="234" t="s">
        <v>4</v>
      </c>
      <c r="D3" s="233" t="s">
        <v>66</v>
      </c>
      <c r="E3" s="234" t="s">
        <v>4</v>
      </c>
      <c r="F3" s="240" t="s">
        <v>66</v>
      </c>
      <c r="G3" s="241" t="s">
        <v>4</v>
      </c>
      <c r="H3" s="233" t="s">
        <v>66</v>
      </c>
      <c r="I3" s="234" t="s">
        <v>4</v>
      </c>
      <c r="J3" s="240" t="s">
        <v>66</v>
      </c>
      <c r="K3" s="241" t="s">
        <v>4</v>
      </c>
      <c r="L3" s="233" t="s">
        <v>66</v>
      </c>
      <c r="M3" s="234" t="s">
        <v>4</v>
      </c>
      <c r="N3" s="240" t="s">
        <v>66</v>
      </c>
      <c r="O3" s="241" t="s">
        <v>4</v>
      </c>
      <c r="P3" s="233" t="s">
        <v>66</v>
      </c>
      <c r="Q3" s="234" t="s">
        <v>4</v>
      </c>
      <c r="R3" s="240" t="s">
        <v>66</v>
      </c>
      <c r="S3" s="241" t="s">
        <v>4</v>
      </c>
      <c r="T3" s="233" t="s">
        <v>66</v>
      </c>
      <c r="U3" s="234" t="s">
        <v>4</v>
      </c>
      <c r="V3" s="240" t="s">
        <v>66</v>
      </c>
      <c r="W3" s="241" t="s">
        <v>4</v>
      </c>
      <c r="X3" s="233" t="s">
        <v>66</v>
      </c>
      <c r="Y3" s="234" t="s">
        <v>4</v>
      </c>
      <c r="Z3" s="240" t="s">
        <v>66</v>
      </c>
      <c r="AA3" s="241" t="s">
        <v>4</v>
      </c>
      <c r="AB3" s="233" t="s">
        <v>66</v>
      </c>
      <c r="AC3" s="234" t="s">
        <v>4</v>
      </c>
      <c r="AD3" s="240" t="s">
        <v>66</v>
      </c>
      <c r="AE3" s="241" t="s">
        <v>4</v>
      </c>
      <c r="AF3" s="233" t="s">
        <v>66</v>
      </c>
      <c r="AG3" s="234" t="s">
        <v>4</v>
      </c>
      <c r="AH3" s="240" t="s">
        <v>66</v>
      </c>
      <c r="AI3" s="241" t="s">
        <v>4</v>
      </c>
      <c r="AJ3" s="240" t="s">
        <v>66</v>
      </c>
      <c r="AK3" s="241" t="s">
        <v>4</v>
      </c>
      <c r="AL3" s="240" t="s">
        <v>66</v>
      </c>
      <c r="AM3" s="241" t="s">
        <v>4</v>
      </c>
      <c r="AN3" s="240" t="s">
        <v>66</v>
      </c>
      <c r="AO3" s="242" t="s">
        <v>4</v>
      </c>
      <c r="AP3" s="20"/>
      <c r="AQ3" s="23" t="s">
        <v>66</v>
      </c>
      <c r="AR3" s="24" t="s">
        <v>4</v>
      </c>
      <c r="AS3" s="20"/>
      <c r="AT3" s="20"/>
    </row>
    <row r="4" spans="1:49">
      <c r="A4" s="247" t="s">
        <v>0</v>
      </c>
      <c r="B4" s="73" t="s">
        <v>5</v>
      </c>
      <c r="C4" s="73" t="s">
        <v>5</v>
      </c>
      <c r="D4" s="73" t="s">
        <v>5</v>
      </c>
      <c r="E4" s="73" t="s">
        <v>5</v>
      </c>
      <c r="F4" s="25" t="s">
        <v>86</v>
      </c>
      <c r="G4" s="25" t="s">
        <v>86</v>
      </c>
      <c r="H4" s="73" t="s">
        <v>5</v>
      </c>
      <c r="I4" s="73" t="s">
        <v>5</v>
      </c>
      <c r="J4" s="25" t="s">
        <v>86</v>
      </c>
      <c r="K4" s="25" t="s">
        <v>86</v>
      </c>
      <c r="L4" s="73" t="s">
        <v>5</v>
      </c>
      <c r="M4" s="73" t="s">
        <v>5</v>
      </c>
      <c r="N4" s="25" t="s">
        <v>86</v>
      </c>
      <c r="O4" s="25" t="s">
        <v>86</v>
      </c>
      <c r="P4" s="73" t="s">
        <v>5</v>
      </c>
      <c r="Q4" s="73" t="s">
        <v>5</v>
      </c>
      <c r="R4" s="25" t="s">
        <v>86</v>
      </c>
      <c r="S4" s="25" t="s">
        <v>86</v>
      </c>
      <c r="T4" s="73" t="s">
        <v>5</v>
      </c>
      <c r="U4" s="73" t="s">
        <v>5</v>
      </c>
      <c r="V4" s="25" t="s">
        <v>86</v>
      </c>
      <c r="W4" s="25" t="s">
        <v>86</v>
      </c>
      <c r="X4" s="73" t="s">
        <v>5</v>
      </c>
      <c r="Y4" s="73" t="s">
        <v>5</v>
      </c>
      <c r="Z4" s="25" t="s">
        <v>86</v>
      </c>
      <c r="AA4" s="25" t="s">
        <v>86</v>
      </c>
      <c r="AB4" s="73" t="s">
        <v>5</v>
      </c>
      <c r="AC4" s="73" t="s">
        <v>5</v>
      </c>
      <c r="AD4" s="25" t="s">
        <v>86</v>
      </c>
      <c r="AE4" s="25" t="s">
        <v>86</v>
      </c>
      <c r="AF4" s="73" t="s">
        <v>5</v>
      </c>
      <c r="AG4" s="73" t="s">
        <v>5</v>
      </c>
      <c r="AH4" s="25" t="s">
        <v>86</v>
      </c>
      <c r="AI4" s="25" t="s">
        <v>86</v>
      </c>
      <c r="AJ4" s="26" t="s">
        <v>86</v>
      </c>
      <c r="AK4" s="26" t="s">
        <v>86</v>
      </c>
      <c r="AL4" s="27" t="s">
        <v>86</v>
      </c>
      <c r="AM4" s="27" t="s">
        <v>86</v>
      </c>
      <c r="AN4" s="21" t="s">
        <v>86</v>
      </c>
      <c r="AO4" s="22" t="s">
        <v>86</v>
      </c>
      <c r="AP4" s="20"/>
      <c r="AQ4" s="28" t="s">
        <v>5</v>
      </c>
      <c r="AR4" s="28" t="s">
        <v>5</v>
      </c>
      <c r="AS4" s="20"/>
      <c r="AT4" s="20"/>
    </row>
    <row r="5" spans="1:49">
      <c r="A5" s="248" t="s">
        <v>7</v>
      </c>
      <c r="B5" s="74">
        <v>7026752059.29</v>
      </c>
      <c r="C5" s="74">
        <v>11225.33</v>
      </c>
      <c r="D5" s="85">
        <v>6853817247.0900002</v>
      </c>
      <c r="E5" s="74">
        <v>11039.32</v>
      </c>
      <c r="F5" s="29">
        <f t="shared" ref="F5:F19" si="0">((D5-B5)/B5)</f>
        <v>-2.4610917069624563E-2</v>
      </c>
      <c r="G5" s="29">
        <f t="shared" ref="G5:G19" si="1">((E5-C5)/C5)</f>
        <v>-1.6570559618291864E-2</v>
      </c>
      <c r="H5" s="85">
        <v>6832462621.4399996</v>
      </c>
      <c r="I5" s="74">
        <v>11021.42</v>
      </c>
      <c r="J5" s="29">
        <f t="shared" ref="J5:J19" si="2">((H5-D5)/D5)</f>
        <v>-3.1157273210147729E-3</v>
      </c>
      <c r="K5" s="29">
        <f t="shared" ref="K5:K19" si="3">((I5-E5)/E5)</f>
        <v>-1.621476685158111E-3</v>
      </c>
      <c r="L5" s="85">
        <v>6903128231.0500002</v>
      </c>
      <c r="M5" s="74">
        <v>11145.54</v>
      </c>
      <c r="N5" s="29">
        <f t="shared" ref="N5:N19" si="4">((L5-H5)/H5)</f>
        <v>1.0342626593851344E-2</v>
      </c>
      <c r="O5" s="29">
        <f t="shared" ref="O5:O19" si="5">((M5-I5)/I5)</f>
        <v>1.1261706749221135E-2</v>
      </c>
      <c r="P5" s="85">
        <v>6907395638.5600004</v>
      </c>
      <c r="Q5" s="74">
        <v>11144.13</v>
      </c>
      <c r="R5" s="29">
        <f t="shared" ref="R5:R19" si="6">((P5-L5)/L5)</f>
        <v>6.1818459213977756E-4</v>
      </c>
      <c r="S5" s="29">
        <f t="shared" ref="S5:S19" si="7">((Q5-M5)/M5)</f>
        <v>-1.2650800230421078E-4</v>
      </c>
      <c r="T5" s="85">
        <v>6969991990.04</v>
      </c>
      <c r="U5" s="74">
        <v>11187.18</v>
      </c>
      <c r="V5" s="29">
        <f t="shared" ref="V5:V19" si="8">((T5-P5)/P5)</f>
        <v>9.0622218207047911E-3</v>
      </c>
      <c r="W5" s="29">
        <f t="shared" ref="W5:W19" si="9">((U5-Q5)/Q5)</f>
        <v>3.8630202626854762E-3</v>
      </c>
      <c r="X5" s="85">
        <v>6969145327.29</v>
      </c>
      <c r="Y5" s="74">
        <v>11186.09</v>
      </c>
      <c r="Z5" s="29">
        <f t="shared" ref="Z5:Z19" si="10">((X5-T5)/T5)</f>
        <v>-1.2147255710047683E-4</v>
      </c>
      <c r="AA5" s="29">
        <f t="shared" ref="AA5:AA19" si="11">((Y5-U5)/U5)</f>
        <v>-9.7432954506868169E-5</v>
      </c>
      <c r="AB5" s="85">
        <v>6906910596.4499998</v>
      </c>
      <c r="AC5" s="74">
        <v>11092.7</v>
      </c>
      <c r="AD5" s="29">
        <f t="shared" ref="AD5:AD19" si="12">((AB5-X5)/X5)</f>
        <v>-8.9300377474264194E-3</v>
      </c>
      <c r="AE5" s="29">
        <f t="shared" ref="AE5:AE19" si="13">((AC5-Y5)/Y5)</f>
        <v>-8.348761721030263E-3</v>
      </c>
      <c r="AF5" s="85">
        <v>6958707667.3400002</v>
      </c>
      <c r="AG5" s="74">
        <v>11177.13</v>
      </c>
      <c r="AH5" s="29">
        <f t="shared" ref="AH5:AH19" si="14">((AF5-AB5)/AB5)</f>
        <v>7.4993110402533517E-3</v>
      </c>
      <c r="AI5" s="29">
        <f t="shared" ref="AI5:AI19" si="15">((AG5-AC5)/AC5)</f>
        <v>7.611311943890889E-3</v>
      </c>
      <c r="AJ5" s="30">
        <f>AVERAGE(F5,J5,N5,R5,V5,Z5,AD5,AH5)</f>
        <v>-1.1569763310271207E-3</v>
      </c>
      <c r="AK5" s="30">
        <f>AVERAGE(G5,K5,O5,S5,W5,AA5,AE5,AI5)</f>
        <v>-5.035875031867272E-4</v>
      </c>
      <c r="AL5" s="31">
        <f>((AF5-D5)/D5)</f>
        <v>1.530394179893467E-2</v>
      </c>
      <c r="AM5" s="31">
        <f>((AG5-E5)/E5)</f>
        <v>1.2483558769924189E-2</v>
      </c>
      <c r="AN5" s="32">
        <f>STDEV(F5,J5,N5,R5,V5,Z5,AD5,AH5)</f>
        <v>1.1527434227658276E-2</v>
      </c>
      <c r="AO5" s="95">
        <f>STDEV(G5,K5,O5,S5,W5,AA5,AE5,AI5)</f>
        <v>8.8203675288614034E-3</v>
      </c>
      <c r="AP5" s="33"/>
      <c r="AQ5" s="34">
        <v>7877662528.1199999</v>
      </c>
      <c r="AR5" s="34">
        <v>7704.04</v>
      </c>
      <c r="AS5" s="35" t="e">
        <f>(#REF!/AQ5)-1</f>
        <v>#REF!</v>
      </c>
      <c r="AT5" s="35" t="e">
        <f>(#REF!/AR5)-1</f>
        <v>#REF!</v>
      </c>
    </row>
    <row r="6" spans="1:49">
      <c r="A6" s="248" t="s">
        <v>50</v>
      </c>
      <c r="B6" s="75">
        <v>868529930.99000001</v>
      </c>
      <c r="C6" s="85">
        <v>1.77</v>
      </c>
      <c r="D6" s="85">
        <v>854189886.38</v>
      </c>
      <c r="E6" s="74">
        <v>1.74</v>
      </c>
      <c r="F6" s="29">
        <f t="shared" si="0"/>
        <v>-1.6510708610415318E-2</v>
      </c>
      <c r="G6" s="29">
        <f t="shared" si="1"/>
        <v>-1.6949152542372895E-2</v>
      </c>
      <c r="H6" s="85">
        <v>839389724.32000005</v>
      </c>
      <c r="I6" s="74">
        <v>1.75</v>
      </c>
      <c r="J6" s="29">
        <f t="shared" si="2"/>
        <v>-1.7326547991245889E-2</v>
      </c>
      <c r="K6" s="29">
        <f t="shared" si="3"/>
        <v>5.7471264367816143E-3</v>
      </c>
      <c r="L6" s="85">
        <v>859587988.23000002</v>
      </c>
      <c r="M6" s="74">
        <v>1.75</v>
      </c>
      <c r="N6" s="29">
        <f t="shared" si="4"/>
        <v>2.4063034517563135E-2</v>
      </c>
      <c r="O6" s="29">
        <f t="shared" si="5"/>
        <v>0</v>
      </c>
      <c r="P6" s="85">
        <v>854255888.96000004</v>
      </c>
      <c r="Q6" s="74">
        <v>1.74</v>
      </c>
      <c r="R6" s="29">
        <f t="shared" si="6"/>
        <v>-6.2030872266833851E-3</v>
      </c>
      <c r="S6" s="29">
        <f t="shared" si="7"/>
        <v>-5.7142857142857195E-3</v>
      </c>
      <c r="T6" s="85">
        <v>862034046.66999996</v>
      </c>
      <c r="U6" s="74">
        <v>1.76</v>
      </c>
      <c r="V6" s="29">
        <f t="shared" si="8"/>
        <v>9.10518477018556E-3</v>
      </c>
      <c r="W6" s="29">
        <f t="shared" si="9"/>
        <v>1.1494252873563229E-2</v>
      </c>
      <c r="X6" s="85">
        <v>876562541.54999995</v>
      </c>
      <c r="Y6" s="74">
        <v>1.79</v>
      </c>
      <c r="Z6" s="29">
        <f t="shared" si="10"/>
        <v>1.6853736735947891E-2</v>
      </c>
      <c r="AA6" s="29">
        <f t="shared" si="11"/>
        <v>1.7045454545454562E-2</v>
      </c>
      <c r="AB6" s="85">
        <v>874245996.28999996</v>
      </c>
      <c r="AC6" s="74">
        <v>1.78</v>
      </c>
      <c r="AD6" s="29">
        <f t="shared" si="12"/>
        <v>-2.6427609556572097E-3</v>
      </c>
      <c r="AE6" s="29">
        <f t="shared" si="13"/>
        <v>-5.5865921787709542E-3</v>
      </c>
      <c r="AF6" s="85">
        <v>891159089.57000005</v>
      </c>
      <c r="AG6" s="74">
        <v>1.82</v>
      </c>
      <c r="AH6" s="29">
        <f t="shared" si="14"/>
        <v>1.9345920200691175E-2</v>
      </c>
      <c r="AI6" s="29">
        <f t="shared" si="15"/>
        <v>2.2471910112359571E-2</v>
      </c>
      <c r="AJ6" s="30">
        <f t="shared" ref="AJ6:AJ20" si="16">AVERAGE(F6,J6,N6,R6,V6,Z6,AD6,AH6)</f>
        <v>3.3355964300482454E-3</v>
      </c>
      <c r="AK6" s="30">
        <f t="shared" ref="AK6:AK19" si="17">AVERAGE(G6,K6,O6,S6,W6,AA6,AE6,AI6)</f>
        <v>3.5635891915911759E-3</v>
      </c>
      <c r="AL6" s="31">
        <f t="shared" ref="AL6:AL20" si="18">((AF6-D6)/D6)</f>
        <v>4.3279841847195223E-2</v>
      </c>
      <c r="AM6" s="31">
        <f t="shared" ref="AM6:AM19" si="19">((AG6-E6)/E6)</f>
        <v>4.5977011494252915E-2</v>
      </c>
      <c r="AN6" s="32">
        <f t="shared" ref="AN6:AN20" si="20">STDEV(F6,J6,N6,R6,V6,Z6,AD6,AH6)</f>
        <v>1.6254725478356737E-2</v>
      </c>
      <c r="AO6" s="95">
        <f t="shared" ref="AO6:AO19" si="21">STDEV(G6,K6,O6,S6,W6,AA6,AE6,AI6)</f>
        <v>1.3148737462751282E-2</v>
      </c>
      <c r="AP6" s="36"/>
      <c r="AQ6" s="37">
        <v>486981928.81999999</v>
      </c>
      <c r="AR6" s="38">
        <v>0.95</v>
      </c>
      <c r="AS6" s="35" t="e">
        <f>(#REF!/AQ6)-1</f>
        <v>#REF!</v>
      </c>
      <c r="AT6" s="35" t="e">
        <f>(#REF!/AR6)-1</f>
        <v>#REF!</v>
      </c>
    </row>
    <row r="7" spans="1:49">
      <c r="A7" s="248" t="s">
        <v>12</v>
      </c>
      <c r="B7" s="143">
        <v>257894091.94999999</v>
      </c>
      <c r="C7" s="74">
        <v>131.61000000000001</v>
      </c>
      <c r="D7" s="85">
        <v>254753353.78999999</v>
      </c>
      <c r="E7" s="74">
        <v>130.1</v>
      </c>
      <c r="F7" s="29">
        <f t="shared" si="0"/>
        <v>-1.2178402910482016E-2</v>
      </c>
      <c r="G7" s="29">
        <f t="shared" si="1"/>
        <v>-1.1473292303016634E-2</v>
      </c>
      <c r="H7" s="85">
        <v>258104839.72999999</v>
      </c>
      <c r="I7" s="74">
        <v>131.88</v>
      </c>
      <c r="J7" s="29">
        <f t="shared" si="2"/>
        <v>1.315580694086845E-2</v>
      </c>
      <c r="K7" s="29">
        <f t="shared" si="3"/>
        <v>1.3681783243658733E-2</v>
      </c>
      <c r="L7" s="85">
        <v>254168049.94</v>
      </c>
      <c r="M7" s="74">
        <v>129.74</v>
      </c>
      <c r="N7" s="29">
        <f t="shared" si="4"/>
        <v>-1.5252677145140768E-2</v>
      </c>
      <c r="O7" s="29">
        <f t="shared" si="5"/>
        <v>-1.6226872914770901E-2</v>
      </c>
      <c r="P7" s="85">
        <v>253489403.93000001</v>
      </c>
      <c r="Q7" s="74">
        <v>129.38</v>
      </c>
      <c r="R7" s="29">
        <f t="shared" si="6"/>
        <v>-2.6700681307512669E-3</v>
      </c>
      <c r="S7" s="29">
        <f t="shared" si="7"/>
        <v>-2.7747803298906553E-3</v>
      </c>
      <c r="T7" s="85">
        <v>255590865.41999999</v>
      </c>
      <c r="U7" s="74">
        <v>130.47999999999999</v>
      </c>
      <c r="V7" s="29">
        <f t="shared" si="8"/>
        <v>8.2901354353268706E-3</v>
      </c>
      <c r="W7" s="29">
        <f t="shared" si="9"/>
        <v>8.5020868758694888E-3</v>
      </c>
      <c r="X7" s="85">
        <v>257707838.31999999</v>
      </c>
      <c r="Y7" s="74">
        <v>131.58000000000001</v>
      </c>
      <c r="Z7" s="29">
        <f t="shared" si="10"/>
        <v>8.2826625925041877E-3</v>
      </c>
      <c r="AA7" s="29">
        <f t="shared" si="11"/>
        <v>8.4304107909259872E-3</v>
      </c>
      <c r="AB7" s="85">
        <v>257707838.31999999</v>
      </c>
      <c r="AC7" s="74">
        <v>131.58000000000001</v>
      </c>
      <c r="AD7" s="29">
        <f t="shared" si="12"/>
        <v>0</v>
      </c>
      <c r="AE7" s="29">
        <f t="shared" si="13"/>
        <v>0</v>
      </c>
      <c r="AF7" s="85">
        <v>258062760.47999999</v>
      </c>
      <c r="AG7" s="74">
        <v>131.76</v>
      </c>
      <c r="AH7" s="29">
        <f t="shared" si="14"/>
        <v>1.3772268717697435E-3</v>
      </c>
      <c r="AI7" s="29">
        <f t="shared" si="15"/>
        <v>1.3679890560873869E-3</v>
      </c>
      <c r="AJ7" s="30">
        <f t="shared" si="16"/>
        <v>1.2558545676190008E-4</v>
      </c>
      <c r="AK7" s="30">
        <f t="shared" si="17"/>
        <v>1.8841555235792588E-4</v>
      </c>
      <c r="AL7" s="31">
        <f t="shared" si="18"/>
        <v>1.299063050894329E-2</v>
      </c>
      <c r="AM7" s="31">
        <f t="shared" si="19"/>
        <v>1.2759415833973841E-2</v>
      </c>
      <c r="AN7" s="32">
        <f t="shared" si="20"/>
        <v>1.0001868418238141E-2</v>
      </c>
      <c r="AO7" s="95">
        <f t="shared" si="21"/>
        <v>1.0245438967876674E-2</v>
      </c>
      <c r="AP7" s="36"/>
      <c r="AQ7" s="34">
        <v>204065067.03999999</v>
      </c>
      <c r="AR7" s="38">
        <v>105.02</v>
      </c>
      <c r="AS7" s="35" t="e">
        <f>(#REF!/AQ7)-1</f>
        <v>#REF!</v>
      </c>
      <c r="AT7" s="35" t="e">
        <f>(#REF!/AR7)-1</f>
        <v>#REF!</v>
      </c>
    </row>
    <row r="8" spans="1:49">
      <c r="A8" s="248" t="s">
        <v>14</v>
      </c>
      <c r="B8" s="143">
        <v>610807762.99000001</v>
      </c>
      <c r="C8" s="74">
        <v>17.59</v>
      </c>
      <c r="D8" s="85">
        <v>591577714.44000006</v>
      </c>
      <c r="E8" s="74">
        <v>17.04</v>
      </c>
      <c r="F8" s="29">
        <f t="shared" si="0"/>
        <v>-3.1482979940965126E-2</v>
      </c>
      <c r="G8" s="29">
        <f t="shared" si="1"/>
        <v>-3.1267765776009135E-2</v>
      </c>
      <c r="H8" s="85">
        <v>603221240</v>
      </c>
      <c r="I8" s="74">
        <v>17.36</v>
      </c>
      <c r="J8" s="29">
        <f t="shared" si="2"/>
        <v>1.9682157180349415E-2</v>
      </c>
      <c r="K8" s="29">
        <f t="shared" si="3"/>
        <v>1.8779342723004713E-2</v>
      </c>
      <c r="L8" s="85">
        <v>603221240</v>
      </c>
      <c r="M8" s="74">
        <v>17.36</v>
      </c>
      <c r="N8" s="29">
        <f t="shared" si="4"/>
        <v>0</v>
      </c>
      <c r="O8" s="29">
        <f t="shared" si="5"/>
        <v>0</v>
      </c>
      <c r="P8" s="85">
        <v>598450648.96000004</v>
      </c>
      <c r="Q8" s="74">
        <v>17.22</v>
      </c>
      <c r="R8" s="29">
        <f t="shared" si="6"/>
        <v>-7.9085262979134516E-3</v>
      </c>
      <c r="S8" s="29">
        <f t="shared" si="7"/>
        <v>-8.0645161290322908E-3</v>
      </c>
      <c r="T8" s="85">
        <v>613201784.89999998</v>
      </c>
      <c r="U8" s="74">
        <v>17.73</v>
      </c>
      <c r="V8" s="29">
        <f t="shared" si="8"/>
        <v>2.4648876169880957E-2</v>
      </c>
      <c r="W8" s="29">
        <f t="shared" si="9"/>
        <v>2.9616724738676051E-2</v>
      </c>
      <c r="X8" s="85">
        <v>613201784.89999998</v>
      </c>
      <c r="Y8" s="74">
        <v>17.727</v>
      </c>
      <c r="Z8" s="29">
        <f t="shared" si="10"/>
        <v>0</v>
      </c>
      <c r="AA8" s="29">
        <f t="shared" si="11"/>
        <v>-1.6920473773266291E-4</v>
      </c>
      <c r="AB8" s="85">
        <v>612760589.5</v>
      </c>
      <c r="AC8" s="74">
        <v>17.39</v>
      </c>
      <c r="AD8" s="29">
        <f t="shared" si="12"/>
        <v>-7.1949464411935073E-4</v>
      </c>
      <c r="AE8" s="29">
        <f t="shared" si="13"/>
        <v>-1.9010548880239168E-2</v>
      </c>
      <c r="AF8" s="85">
        <v>625186512.95000005</v>
      </c>
      <c r="AG8" s="74">
        <v>18.29</v>
      </c>
      <c r="AH8" s="29">
        <f t="shared" si="14"/>
        <v>2.0278594385678989E-2</v>
      </c>
      <c r="AI8" s="29">
        <f t="shared" si="15"/>
        <v>5.1753881541115501E-2</v>
      </c>
      <c r="AJ8" s="30">
        <f t="shared" si="16"/>
        <v>3.0623283566139289E-3</v>
      </c>
      <c r="AK8" s="30">
        <f t="shared" si="17"/>
        <v>5.2047391849728763E-3</v>
      </c>
      <c r="AL8" s="31">
        <f t="shared" si="18"/>
        <v>5.6812144355057034E-2</v>
      </c>
      <c r="AM8" s="31">
        <f t="shared" si="19"/>
        <v>7.3356807511737093E-2</v>
      </c>
      <c r="AN8" s="32">
        <f t="shared" si="20"/>
        <v>1.8459969992895207E-2</v>
      </c>
      <c r="AO8" s="95">
        <f t="shared" si="21"/>
        <v>2.6980689041417542E-2</v>
      </c>
      <c r="AP8" s="36"/>
      <c r="AQ8" s="39">
        <v>166618649</v>
      </c>
      <c r="AR8" s="40">
        <v>9.4</v>
      </c>
      <c r="AS8" s="35" t="e">
        <f>(#REF!/AQ8)-1</f>
        <v>#REF!</v>
      </c>
      <c r="AT8" s="35" t="e">
        <f>(#REF!/AR8)-1</f>
        <v>#REF!</v>
      </c>
    </row>
    <row r="9" spans="1:49" s="109" customFormat="1">
      <c r="A9" s="248" t="s">
        <v>18</v>
      </c>
      <c r="B9" s="142">
        <v>352330240.68000001</v>
      </c>
      <c r="C9" s="74">
        <v>168.32740000000001</v>
      </c>
      <c r="D9" s="85">
        <v>345065079.81999999</v>
      </c>
      <c r="E9" s="74">
        <v>165.02549999999999</v>
      </c>
      <c r="F9" s="29">
        <f t="shared" si="0"/>
        <v>-2.0620315888804207E-2</v>
      </c>
      <c r="G9" s="29">
        <f t="shared" si="1"/>
        <v>-1.9615938938045842E-2</v>
      </c>
      <c r="H9" s="85">
        <v>344250722.77999997</v>
      </c>
      <c r="I9" s="74">
        <v>166.4425</v>
      </c>
      <c r="J9" s="29">
        <f t="shared" si="2"/>
        <v>-2.3600100028227235E-3</v>
      </c>
      <c r="K9" s="29">
        <f t="shared" si="3"/>
        <v>8.5865517753317012E-3</v>
      </c>
      <c r="L9" s="85">
        <v>345494504.24000001</v>
      </c>
      <c r="M9" s="74">
        <v>167.20699999999999</v>
      </c>
      <c r="N9" s="29">
        <f t="shared" si="4"/>
        <v>3.6130104534156651E-3</v>
      </c>
      <c r="O9" s="29">
        <f t="shared" si="5"/>
        <v>4.5931778241735024E-3</v>
      </c>
      <c r="P9" s="85">
        <v>344150422.88999999</v>
      </c>
      <c r="Q9" s="74">
        <v>166.63800000000001</v>
      </c>
      <c r="R9" s="29">
        <f t="shared" si="6"/>
        <v>-3.8903118096094199E-3</v>
      </c>
      <c r="S9" s="29">
        <f t="shared" si="7"/>
        <v>-3.4029675791084611E-3</v>
      </c>
      <c r="T9" s="85">
        <v>344056669.35000002</v>
      </c>
      <c r="U9" s="74">
        <v>165.04050000000001</v>
      </c>
      <c r="V9" s="29">
        <f t="shared" si="8"/>
        <v>-2.7242023767591909E-4</v>
      </c>
      <c r="W9" s="29">
        <f t="shared" si="9"/>
        <v>-9.5866489036114007E-3</v>
      </c>
      <c r="X9" s="85">
        <v>351595701.93000001</v>
      </c>
      <c r="Y9" s="74">
        <v>170.3355</v>
      </c>
      <c r="Z9" s="29">
        <f t="shared" si="10"/>
        <v>2.1912182647826305E-2</v>
      </c>
      <c r="AA9" s="29">
        <f t="shared" si="11"/>
        <v>3.2083034164341405E-2</v>
      </c>
      <c r="AB9" s="85">
        <v>354113265.02999997</v>
      </c>
      <c r="AC9" s="74">
        <v>169.96860000000001</v>
      </c>
      <c r="AD9" s="29">
        <f t="shared" si="12"/>
        <v>7.1603921384146832E-3</v>
      </c>
      <c r="AE9" s="29">
        <f t="shared" si="13"/>
        <v>-2.1539843426648404E-3</v>
      </c>
      <c r="AF9" s="85">
        <v>358255839.20999998</v>
      </c>
      <c r="AG9" s="74">
        <v>172.00790000000001</v>
      </c>
      <c r="AH9" s="29">
        <f t="shared" si="14"/>
        <v>1.1698443941796572E-2</v>
      </c>
      <c r="AI9" s="29">
        <f t="shared" si="15"/>
        <v>1.1998098472306044E-2</v>
      </c>
      <c r="AJ9" s="30">
        <f t="shared" si="16"/>
        <v>2.1551214053176196E-3</v>
      </c>
      <c r="AK9" s="30">
        <f t="shared" si="17"/>
        <v>2.8126653090902636E-3</v>
      </c>
      <c r="AL9" s="31">
        <f t="shared" si="18"/>
        <v>3.8226874179447028E-2</v>
      </c>
      <c r="AM9" s="31">
        <f t="shared" si="19"/>
        <v>4.2311036779164507E-2</v>
      </c>
      <c r="AN9" s="32">
        <f t="shared" si="20"/>
        <v>1.2479364832277148E-2</v>
      </c>
      <c r="AO9" s="95">
        <f t="shared" si="21"/>
        <v>1.5573428136430097E-2</v>
      </c>
      <c r="AP9" s="36"/>
      <c r="AQ9" s="39"/>
      <c r="AR9" s="40"/>
      <c r="AS9" s="35"/>
      <c r="AT9" s="35"/>
    </row>
    <row r="10" spans="1:49">
      <c r="A10" s="248" t="s">
        <v>84</v>
      </c>
      <c r="B10" s="142">
        <v>1820167177.9200001</v>
      </c>
      <c r="C10" s="74">
        <v>0.94930000000000003</v>
      </c>
      <c r="D10" s="85">
        <v>1690478736.49</v>
      </c>
      <c r="E10" s="74">
        <v>0.9294</v>
      </c>
      <c r="F10" s="29">
        <f t="shared" si="0"/>
        <v>-7.1250840583886255E-2</v>
      </c>
      <c r="G10" s="29">
        <f t="shared" si="1"/>
        <v>-2.0962814705572555E-2</v>
      </c>
      <c r="H10" s="85">
        <v>1696923831.6400001</v>
      </c>
      <c r="I10" s="74">
        <v>0.93489999999999995</v>
      </c>
      <c r="J10" s="29">
        <f t="shared" si="2"/>
        <v>3.8125857550756724E-3</v>
      </c>
      <c r="K10" s="29">
        <f t="shared" si="3"/>
        <v>5.9177964278028291E-3</v>
      </c>
      <c r="L10" s="74">
        <v>1705211492.9000001</v>
      </c>
      <c r="M10" s="74">
        <v>0.9395</v>
      </c>
      <c r="N10" s="29">
        <f t="shared" si="4"/>
        <v>4.8839323872246765E-3</v>
      </c>
      <c r="O10" s="29">
        <f t="shared" si="5"/>
        <v>4.920312332869878E-3</v>
      </c>
      <c r="P10" s="74">
        <v>1702161786.1199999</v>
      </c>
      <c r="Q10" s="74">
        <v>0.9375</v>
      </c>
      <c r="R10" s="29">
        <f t="shared" si="6"/>
        <v>-1.7884624826294529E-3</v>
      </c>
      <c r="S10" s="29">
        <f t="shared" si="7"/>
        <v>-2.1287919105907418E-3</v>
      </c>
      <c r="T10" s="74">
        <v>1729853751.8299999</v>
      </c>
      <c r="U10" s="74">
        <v>0.95279999999999998</v>
      </c>
      <c r="V10" s="29">
        <f t="shared" si="8"/>
        <v>1.6268703677764149E-2</v>
      </c>
      <c r="W10" s="29">
        <f t="shared" si="9"/>
        <v>1.631999999999998E-2</v>
      </c>
      <c r="X10" s="74">
        <v>1735902427.5799999</v>
      </c>
      <c r="Y10" s="74">
        <v>0.95620000000000005</v>
      </c>
      <c r="Z10" s="29">
        <f t="shared" si="10"/>
        <v>3.4966399579161819E-3</v>
      </c>
      <c r="AA10" s="29">
        <f t="shared" si="11"/>
        <v>3.5684298908480998E-3</v>
      </c>
      <c r="AB10" s="74">
        <v>1734737713.7</v>
      </c>
      <c r="AC10" s="74">
        <v>0.95699999999999996</v>
      </c>
      <c r="AD10" s="29">
        <f t="shared" si="12"/>
        <v>-6.7095584492245296E-4</v>
      </c>
      <c r="AE10" s="29">
        <f t="shared" si="13"/>
        <v>8.3664505333602994E-4</v>
      </c>
      <c r="AF10" s="74">
        <v>1750400697.5599999</v>
      </c>
      <c r="AG10" s="74">
        <v>0.96599999999999997</v>
      </c>
      <c r="AH10" s="29">
        <f t="shared" si="14"/>
        <v>9.0290213536618827E-3</v>
      </c>
      <c r="AI10" s="29">
        <f t="shared" si="15"/>
        <v>9.4043887147335515E-3</v>
      </c>
      <c r="AJ10" s="30">
        <f t="shared" si="16"/>
        <v>-4.5274219724744501E-3</v>
      </c>
      <c r="AK10" s="30">
        <f t="shared" si="17"/>
        <v>2.2344957254283844E-3</v>
      </c>
      <c r="AL10" s="31">
        <f t="shared" si="18"/>
        <v>3.5446740486318087E-2</v>
      </c>
      <c r="AM10" s="31">
        <f t="shared" si="19"/>
        <v>3.9380245319560969E-2</v>
      </c>
      <c r="AN10" s="32">
        <f t="shared" si="20"/>
        <v>2.7550368700232072E-2</v>
      </c>
      <c r="AO10" s="95">
        <f t="shared" si="21"/>
        <v>1.0898728419577789E-2</v>
      </c>
      <c r="AP10" s="36"/>
      <c r="AQ10" s="34">
        <v>1147996444.8800001</v>
      </c>
      <c r="AR10" s="38">
        <v>0.69840000000000002</v>
      </c>
      <c r="AS10" s="35" t="e">
        <f>(#REF!/AQ10)-1</f>
        <v>#REF!</v>
      </c>
      <c r="AT10" s="35" t="e">
        <f>(#REF!/AR10)-1</f>
        <v>#REF!</v>
      </c>
    </row>
    <row r="11" spans="1:49">
      <c r="A11" s="248" t="s">
        <v>15</v>
      </c>
      <c r="B11" s="142">
        <v>2749338559.21</v>
      </c>
      <c r="C11" s="74">
        <v>21.138300000000001</v>
      </c>
      <c r="D11" s="268">
        <v>2686722992.8699999</v>
      </c>
      <c r="E11" s="77">
        <v>20.6723</v>
      </c>
      <c r="F11" s="29">
        <f t="shared" si="0"/>
        <v>-2.277477472908692E-2</v>
      </c>
      <c r="G11" s="29">
        <f t="shared" si="1"/>
        <v>-2.2045292194736617E-2</v>
      </c>
      <c r="H11" s="85">
        <v>2689989401.4400001</v>
      </c>
      <c r="I11" s="74">
        <v>20.72</v>
      </c>
      <c r="J11" s="29">
        <f t="shared" si="2"/>
        <v>1.2157593390418498E-3</v>
      </c>
      <c r="K11" s="29">
        <f t="shared" si="3"/>
        <v>2.3074355538570436E-3</v>
      </c>
      <c r="L11" s="85">
        <v>2674734964.5700002</v>
      </c>
      <c r="M11" s="74">
        <v>20.794499999999999</v>
      </c>
      <c r="N11" s="29">
        <f t="shared" si="4"/>
        <v>-5.6708167183981877E-3</v>
      </c>
      <c r="O11" s="29">
        <f t="shared" si="5"/>
        <v>3.5955598455598677E-3</v>
      </c>
      <c r="P11" s="74">
        <v>2636852949.6599998</v>
      </c>
      <c r="Q11" s="74">
        <v>20.533100000000001</v>
      </c>
      <c r="R11" s="29">
        <f t="shared" si="6"/>
        <v>-1.4162904142575625E-2</v>
      </c>
      <c r="S11" s="29">
        <f t="shared" si="7"/>
        <v>-1.2570631657409331E-2</v>
      </c>
      <c r="T11" s="74">
        <v>2713036470.5999999</v>
      </c>
      <c r="U11" s="74">
        <v>21.105</v>
      </c>
      <c r="V11" s="29">
        <f t="shared" si="8"/>
        <v>2.8891835227225427E-2</v>
      </c>
      <c r="W11" s="29">
        <f t="shared" si="9"/>
        <v>2.7852589233968536E-2</v>
      </c>
      <c r="X11" s="74">
        <v>2716686645.1799998</v>
      </c>
      <c r="Y11" s="74">
        <v>21.128499999999999</v>
      </c>
      <c r="Z11" s="29">
        <f t="shared" si="10"/>
        <v>1.3454203876561495E-3</v>
      </c>
      <c r="AA11" s="29">
        <f t="shared" si="11"/>
        <v>1.1134802179577599E-3</v>
      </c>
      <c r="AB11" s="74">
        <v>2693958638.48</v>
      </c>
      <c r="AC11" s="74">
        <v>20.997599999999998</v>
      </c>
      <c r="AD11" s="29">
        <f t="shared" si="12"/>
        <v>-8.3660759110088367E-3</v>
      </c>
      <c r="AE11" s="29">
        <f t="shared" si="13"/>
        <v>-6.1954232434863086E-3</v>
      </c>
      <c r="AF11" s="74">
        <v>2307374689.8099999</v>
      </c>
      <c r="AG11" s="74">
        <v>21.3062</v>
      </c>
      <c r="AH11" s="29">
        <f t="shared" si="14"/>
        <v>-0.14350032815950009</v>
      </c>
      <c r="AI11" s="29">
        <f t="shared" si="15"/>
        <v>1.4696917742980245E-2</v>
      </c>
      <c r="AJ11" s="30">
        <f t="shared" si="16"/>
        <v>-2.0377735588330781E-2</v>
      </c>
      <c r="AK11" s="30">
        <f t="shared" si="17"/>
        <v>1.0943294373363995E-3</v>
      </c>
      <c r="AL11" s="31">
        <f t="shared" si="18"/>
        <v>-0.1411936787181674</v>
      </c>
      <c r="AM11" s="31">
        <f t="shared" si="19"/>
        <v>3.0664222171698386E-2</v>
      </c>
      <c r="AN11" s="32">
        <f t="shared" si="20"/>
        <v>5.2002446777494216E-2</v>
      </c>
      <c r="AO11" s="95">
        <f t="shared" si="21"/>
        <v>1.5510718726362085E-2</v>
      </c>
      <c r="AP11" s="36"/>
      <c r="AQ11" s="34">
        <v>2845469436.1399999</v>
      </c>
      <c r="AR11" s="38">
        <v>13.0688</v>
      </c>
      <c r="AS11" s="35" t="e">
        <f>(#REF!/AQ11)-1</f>
        <v>#REF!</v>
      </c>
      <c r="AT11" s="35" t="e">
        <f>(#REF!/AR11)-1</f>
        <v>#REF!</v>
      </c>
    </row>
    <row r="12" spans="1:49" ht="12.75" customHeight="1">
      <c r="A12" s="248" t="s">
        <v>59</v>
      </c>
      <c r="B12" s="142">
        <v>356822058.33999997</v>
      </c>
      <c r="C12" s="74">
        <v>151.35</v>
      </c>
      <c r="D12" s="268">
        <v>347153065.94999999</v>
      </c>
      <c r="E12" s="77">
        <v>148.22</v>
      </c>
      <c r="F12" s="29">
        <f t="shared" si="0"/>
        <v>-2.7097518676344919E-2</v>
      </c>
      <c r="G12" s="29">
        <f t="shared" si="1"/>
        <v>-2.0680541790551673E-2</v>
      </c>
      <c r="H12" s="85">
        <v>350775776.5</v>
      </c>
      <c r="I12" s="74">
        <v>149.61000000000001</v>
      </c>
      <c r="J12" s="29">
        <f t="shared" si="2"/>
        <v>1.0435484820179541E-2</v>
      </c>
      <c r="K12" s="29">
        <f t="shared" si="3"/>
        <v>9.3779516934287873E-3</v>
      </c>
      <c r="L12" s="74">
        <v>351282974.75</v>
      </c>
      <c r="M12" s="74">
        <v>149.97999999999999</v>
      </c>
      <c r="N12" s="29">
        <f t="shared" si="4"/>
        <v>1.445932940583199E-3</v>
      </c>
      <c r="O12" s="29">
        <f t="shared" si="5"/>
        <v>2.4730967181336547E-3</v>
      </c>
      <c r="P12" s="74">
        <v>351282974.75</v>
      </c>
      <c r="Q12" s="74">
        <v>149.97999999999999</v>
      </c>
      <c r="R12" s="29">
        <f t="shared" si="6"/>
        <v>0</v>
      </c>
      <c r="S12" s="29">
        <f t="shared" si="7"/>
        <v>0</v>
      </c>
      <c r="T12" s="74">
        <v>357366311.89999998</v>
      </c>
      <c r="U12" s="74">
        <v>152.15</v>
      </c>
      <c r="V12" s="29">
        <f t="shared" si="8"/>
        <v>1.7317483588065567E-2</v>
      </c>
      <c r="W12" s="29">
        <f t="shared" si="9"/>
        <v>1.4468595812775143E-2</v>
      </c>
      <c r="X12" s="74">
        <v>355207830.41000003</v>
      </c>
      <c r="Y12" s="74">
        <v>152.19</v>
      </c>
      <c r="Z12" s="29">
        <f t="shared" si="10"/>
        <v>-6.039969124465059E-3</v>
      </c>
      <c r="AA12" s="29">
        <f t="shared" si="11"/>
        <v>2.6289845547152179E-4</v>
      </c>
      <c r="AB12" s="74">
        <v>353962702.43000001</v>
      </c>
      <c r="AC12" s="74">
        <v>151.51</v>
      </c>
      <c r="AD12" s="29">
        <f t="shared" si="12"/>
        <v>-3.5053505959112027E-3</v>
      </c>
      <c r="AE12" s="29">
        <f t="shared" si="13"/>
        <v>-4.4680990866680257E-3</v>
      </c>
      <c r="AF12" s="74">
        <v>356844250.64999998</v>
      </c>
      <c r="AG12" s="74">
        <v>152.63</v>
      </c>
      <c r="AH12" s="29">
        <f t="shared" si="14"/>
        <v>8.1408244434166815E-3</v>
      </c>
      <c r="AI12" s="29">
        <f t="shared" si="15"/>
        <v>7.3922513365454728E-3</v>
      </c>
      <c r="AJ12" s="30">
        <f t="shared" si="16"/>
        <v>8.7110924440475827E-5</v>
      </c>
      <c r="AK12" s="30">
        <f t="shared" si="17"/>
        <v>1.1032691423918601E-3</v>
      </c>
      <c r="AL12" s="31">
        <f t="shared" si="18"/>
        <v>2.7916172001764192E-2</v>
      </c>
      <c r="AM12" s="31">
        <f t="shared" si="19"/>
        <v>2.9753069761165811E-2</v>
      </c>
      <c r="AN12" s="32">
        <f t="shared" si="20"/>
        <v>1.341716303671567E-2</v>
      </c>
      <c r="AO12" s="95">
        <f t="shared" si="21"/>
        <v>1.0663877888528534E-2</v>
      </c>
      <c r="AP12" s="36"/>
      <c r="AQ12" s="39">
        <v>155057555.75</v>
      </c>
      <c r="AR12" s="39">
        <v>111.51</v>
      </c>
      <c r="AS12" s="35" t="e">
        <f>(#REF!/AQ12)-1</f>
        <v>#REF!</v>
      </c>
      <c r="AT12" s="35" t="e">
        <f>(#REF!/AR12)-1</f>
        <v>#REF!</v>
      </c>
      <c r="AU12" s="100"/>
      <c r="AV12" s="101"/>
      <c r="AW12" s="110"/>
    </row>
    <row r="13" spans="1:49" ht="12.75" customHeight="1">
      <c r="A13" s="248" t="s">
        <v>60</v>
      </c>
      <c r="B13" s="142">
        <v>243333455.84</v>
      </c>
      <c r="C13" s="74">
        <v>11.834300000000001</v>
      </c>
      <c r="D13" s="268">
        <v>236056042.05000001</v>
      </c>
      <c r="E13" s="74">
        <v>11.482799999999999</v>
      </c>
      <c r="F13" s="29">
        <f t="shared" si="0"/>
        <v>-2.9907164902080452E-2</v>
      </c>
      <c r="G13" s="29">
        <f t="shared" si="1"/>
        <v>-2.9701799007968488E-2</v>
      </c>
      <c r="H13" s="268">
        <v>236056042.05000001</v>
      </c>
      <c r="I13" s="74">
        <v>11.482799999999999</v>
      </c>
      <c r="J13" s="29">
        <f t="shared" si="2"/>
        <v>0</v>
      </c>
      <c r="K13" s="29">
        <f t="shared" si="3"/>
        <v>0</v>
      </c>
      <c r="L13" s="74">
        <v>240267183.31999999</v>
      </c>
      <c r="M13" s="74">
        <v>11.676683000000001</v>
      </c>
      <c r="N13" s="29">
        <f t="shared" si="4"/>
        <v>1.7839582640752749E-2</v>
      </c>
      <c r="O13" s="29">
        <f t="shared" si="5"/>
        <v>1.6884644860138763E-2</v>
      </c>
      <c r="P13" s="74">
        <v>239740865.94999999</v>
      </c>
      <c r="Q13" s="74">
        <v>11.630869000000001</v>
      </c>
      <c r="R13" s="29">
        <f t="shared" si="6"/>
        <v>-2.190550381152255E-3</v>
      </c>
      <c r="S13" s="29">
        <f t="shared" si="7"/>
        <v>-3.9235457535329189E-3</v>
      </c>
      <c r="T13" s="74">
        <v>245665276.41</v>
      </c>
      <c r="U13" s="74">
        <v>11.8811</v>
      </c>
      <c r="V13" s="29">
        <f t="shared" si="8"/>
        <v>2.4711725456249896E-2</v>
      </c>
      <c r="W13" s="29">
        <f t="shared" si="9"/>
        <v>2.1514385554510108E-2</v>
      </c>
      <c r="X13" s="74">
        <v>246037982.44</v>
      </c>
      <c r="Y13" s="74">
        <v>11.8993</v>
      </c>
      <c r="Z13" s="29">
        <f t="shared" si="10"/>
        <v>1.5171294675686202E-3</v>
      </c>
      <c r="AA13" s="29">
        <f t="shared" si="11"/>
        <v>1.5318446945148359E-3</v>
      </c>
      <c r="AB13" s="74">
        <v>245300067.09999999</v>
      </c>
      <c r="AC13" s="74">
        <v>11.8957</v>
      </c>
      <c r="AD13" s="29">
        <f t="shared" si="12"/>
        <v>-2.9991927778059845E-3</v>
      </c>
      <c r="AE13" s="29">
        <f t="shared" si="13"/>
        <v>-3.0253880480368521E-4</v>
      </c>
      <c r="AF13" s="74">
        <v>251027655.25999999</v>
      </c>
      <c r="AG13" s="74">
        <v>12.1797</v>
      </c>
      <c r="AH13" s="29">
        <f t="shared" si="14"/>
        <v>2.3349313466208981E-2</v>
      </c>
      <c r="AI13" s="29">
        <f t="shared" si="15"/>
        <v>2.3874173020503268E-2</v>
      </c>
      <c r="AJ13" s="30">
        <f t="shared" si="16"/>
        <v>4.0401053712176942E-3</v>
      </c>
      <c r="AK13" s="30">
        <f t="shared" si="17"/>
        <v>3.7346455704202353E-3</v>
      </c>
      <c r="AL13" s="31">
        <f t="shared" si="18"/>
        <v>6.3423977967184506E-2</v>
      </c>
      <c r="AM13" s="31">
        <f t="shared" si="19"/>
        <v>6.0690772285505387E-2</v>
      </c>
      <c r="AN13" s="32">
        <f t="shared" si="20"/>
        <v>1.7944616281662211E-2</v>
      </c>
      <c r="AO13" s="95">
        <f t="shared" si="21"/>
        <v>1.7346818104470602E-2</v>
      </c>
      <c r="AP13" s="36"/>
      <c r="AQ13" s="44">
        <v>212579164.06</v>
      </c>
      <c r="AR13" s="44">
        <v>9.9</v>
      </c>
      <c r="AS13" s="35" t="e">
        <f>(#REF!/AQ13)-1</f>
        <v>#REF!</v>
      </c>
      <c r="AT13" s="35" t="e">
        <f>(#REF!/AR13)-1</f>
        <v>#REF!</v>
      </c>
    </row>
    <row r="14" spans="1:49" ht="12.75" customHeight="1">
      <c r="A14" s="249" t="s">
        <v>75</v>
      </c>
      <c r="B14" s="74">
        <v>332289559.44</v>
      </c>
      <c r="C14" s="74">
        <v>2847.79</v>
      </c>
      <c r="D14" s="85">
        <v>328903993.38999999</v>
      </c>
      <c r="E14" s="74">
        <v>2818.72</v>
      </c>
      <c r="F14" s="29">
        <f t="shared" si="0"/>
        <v>-1.01886019401441E-2</v>
      </c>
      <c r="G14" s="29">
        <f t="shared" si="1"/>
        <v>-1.0207915611755138E-2</v>
      </c>
      <c r="H14" s="85">
        <v>347721340.69</v>
      </c>
      <c r="I14" s="74">
        <v>2807.98</v>
      </c>
      <c r="J14" s="29">
        <f t="shared" si="2"/>
        <v>5.7212279808616442E-2</v>
      </c>
      <c r="K14" s="29">
        <f t="shared" si="3"/>
        <v>-3.8102401089855618E-3</v>
      </c>
      <c r="L14" s="85">
        <v>350973803.18000001</v>
      </c>
      <c r="M14" s="74">
        <v>2834.3</v>
      </c>
      <c r="N14" s="29">
        <f t="shared" si="4"/>
        <v>9.3536464674442866E-3</v>
      </c>
      <c r="O14" s="29">
        <f t="shared" si="5"/>
        <v>9.3732861345166858E-3</v>
      </c>
      <c r="P14" s="85">
        <v>348554660.81</v>
      </c>
      <c r="Q14" s="74">
        <v>2815.07</v>
      </c>
      <c r="R14" s="29">
        <f t="shared" si="6"/>
        <v>-6.8926579365221922E-3</v>
      </c>
      <c r="S14" s="29">
        <f t="shared" si="7"/>
        <v>-6.7847440285079266E-3</v>
      </c>
      <c r="T14" s="85">
        <v>352507523.17000002</v>
      </c>
      <c r="U14" s="74">
        <v>2847.11</v>
      </c>
      <c r="V14" s="29">
        <f t="shared" si="8"/>
        <v>1.1340724438497042E-2</v>
      </c>
      <c r="W14" s="29">
        <f t="shared" si="9"/>
        <v>1.1381599747075548E-2</v>
      </c>
      <c r="X14" s="85">
        <v>353002821.55000001</v>
      </c>
      <c r="Y14" s="74">
        <v>2850.87</v>
      </c>
      <c r="Z14" s="29">
        <f t="shared" si="10"/>
        <v>1.4050717997332869E-3</v>
      </c>
      <c r="AA14" s="29">
        <f t="shared" si="11"/>
        <v>1.3206374182942575E-3</v>
      </c>
      <c r="AB14" s="85">
        <v>351288246.81999999</v>
      </c>
      <c r="AC14" s="74">
        <v>2837.33</v>
      </c>
      <c r="AD14" s="29">
        <f t="shared" si="12"/>
        <v>-4.8571133864355343E-3</v>
      </c>
      <c r="AE14" s="29">
        <f t="shared" si="13"/>
        <v>-4.7494273677859619E-3</v>
      </c>
      <c r="AF14" s="85">
        <v>354151438.39999998</v>
      </c>
      <c r="AG14" s="74">
        <v>2860.29</v>
      </c>
      <c r="AH14" s="29">
        <f t="shared" si="14"/>
        <v>8.1505476084632062E-3</v>
      </c>
      <c r="AI14" s="29">
        <f t="shared" si="15"/>
        <v>8.0921147698716882E-3</v>
      </c>
      <c r="AJ14" s="30">
        <f t="shared" si="16"/>
        <v>8.1904871074565556E-3</v>
      </c>
      <c r="AK14" s="30">
        <f t="shared" si="17"/>
        <v>5.7691386909044888E-4</v>
      </c>
      <c r="AL14" s="31">
        <f t="shared" si="18"/>
        <v>7.676235472173995E-2</v>
      </c>
      <c r="AM14" s="31">
        <f t="shared" si="19"/>
        <v>1.4747828801725664E-2</v>
      </c>
      <c r="AN14" s="32">
        <f t="shared" si="20"/>
        <v>2.1367494030223685E-2</v>
      </c>
      <c r="AO14" s="95">
        <f t="shared" si="21"/>
        <v>8.1877291128843784E-3</v>
      </c>
      <c r="AP14" s="36"/>
      <c r="AQ14" s="34">
        <v>305162610.31</v>
      </c>
      <c r="AR14" s="34">
        <v>1481.86</v>
      </c>
      <c r="AS14" s="35" t="e">
        <f>(#REF!/AQ14)-1</f>
        <v>#REF!</v>
      </c>
      <c r="AT14" s="35" t="e">
        <f>(#REF!/AR14)-1</f>
        <v>#REF!</v>
      </c>
    </row>
    <row r="15" spans="1:49" s="109" customFormat="1" ht="12.75" customHeight="1">
      <c r="A15" s="248" t="s">
        <v>90</v>
      </c>
      <c r="B15" s="74">
        <v>256218536.13999999</v>
      </c>
      <c r="C15" s="74">
        <v>132.68</v>
      </c>
      <c r="D15" s="85">
        <v>256724758.03</v>
      </c>
      <c r="E15" s="74">
        <v>128.72999999999999</v>
      </c>
      <c r="F15" s="29">
        <f t="shared" si="0"/>
        <v>1.9757426516690876E-3</v>
      </c>
      <c r="G15" s="29">
        <f t="shared" si="1"/>
        <v>-2.977087729876407E-2</v>
      </c>
      <c r="H15" s="85">
        <v>259619893.41</v>
      </c>
      <c r="I15" s="74">
        <v>129.88999999999999</v>
      </c>
      <c r="J15" s="29">
        <f t="shared" si="2"/>
        <v>1.1277195866172282E-2</v>
      </c>
      <c r="K15" s="29">
        <f t="shared" si="3"/>
        <v>9.0111085217120853E-3</v>
      </c>
      <c r="L15" s="85">
        <v>252646300.16999999</v>
      </c>
      <c r="M15" s="74">
        <v>131.16439258929128</v>
      </c>
      <c r="N15" s="29">
        <f t="shared" si="4"/>
        <v>-2.6860781538751689E-2</v>
      </c>
      <c r="O15" s="29">
        <f t="shared" si="5"/>
        <v>9.8113218053067653E-3</v>
      </c>
      <c r="P15" s="85">
        <v>251884497.97</v>
      </c>
      <c r="Q15" s="74">
        <v>130.74</v>
      </c>
      <c r="R15" s="29">
        <f t="shared" si="6"/>
        <v>-3.0152913360986825E-3</v>
      </c>
      <c r="S15" s="29">
        <f t="shared" si="7"/>
        <v>-3.235577742658808E-3</v>
      </c>
      <c r="T15" s="85">
        <v>248623351.50999999</v>
      </c>
      <c r="U15" s="74">
        <v>131.26</v>
      </c>
      <c r="V15" s="29">
        <f t="shared" si="8"/>
        <v>-1.2946991523029012E-2</v>
      </c>
      <c r="W15" s="29">
        <f t="shared" si="9"/>
        <v>3.9773596450969999E-3</v>
      </c>
      <c r="X15" s="85">
        <v>254394027.99000001</v>
      </c>
      <c r="Y15" s="74">
        <v>134.79261835014478</v>
      </c>
      <c r="Z15" s="29">
        <f t="shared" si="10"/>
        <v>2.3210516811683773E-2</v>
      </c>
      <c r="AA15" s="29">
        <f t="shared" si="11"/>
        <v>2.6913136904958002E-2</v>
      </c>
      <c r="AB15" s="85">
        <v>234216824.66999999</v>
      </c>
      <c r="AC15" s="74">
        <v>135.67245954817614</v>
      </c>
      <c r="AD15" s="29">
        <f t="shared" si="12"/>
        <v>-7.9314768036902072E-2</v>
      </c>
      <c r="AE15" s="29">
        <f t="shared" si="13"/>
        <v>6.5273692936643844E-3</v>
      </c>
      <c r="AF15" s="85">
        <v>237796035.47</v>
      </c>
      <c r="AG15" s="74">
        <v>137.12</v>
      </c>
      <c r="AH15" s="29">
        <f t="shared" si="14"/>
        <v>1.5281612689621868E-2</v>
      </c>
      <c r="AI15" s="29">
        <f t="shared" si="15"/>
        <v>1.0669375764577039E-2</v>
      </c>
      <c r="AJ15" s="30">
        <f t="shared" si="16"/>
        <v>-8.799095551954305E-3</v>
      </c>
      <c r="AK15" s="30">
        <f t="shared" si="17"/>
        <v>4.2379021117365506E-3</v>
      </c>
      <c r="AL15" s="31">
        <f t="shared" si="18"/>
        <v>-7.3731582046278749E-2</v>
      </c>
      <c r="AM15" s="31">
        <f t="shared" si="19"/>
        <v>6.5175172842383403E-2</v>
      </c>
      <c r="AN15" s="32">
        <f t="shared" si="20"/>
        <v>3.2673694984083346E-2</v>
      </c>
      <c r="AO15" s="95">
        <f t="shared" si="21"/>
        <v>1.6156096387025469E-2</v>
      </c>
      <c r="AP15" s="36"/>
      <c r="AQ15" s="34"/>
      <c r="AR15" s="34"/>
      <c r="AS15" s="35"/>
      <c r="AT15" s="35"/>
    </row>
    <row r="16" spans="1:49" s="109" customFormat="1" ht="12.75" customHeight="1">
      <c r="A16" s="248" t="s">
        <v>136</v>
      </c>
      <c r="B16" s="74">
        <v>327636702.44</v>
      </c>
      <c r="C16" s="74">
        <v>1.31</v>
      </c>
      <c r="D16" s="272">
        <v>322428350.97000003</v>
      </c>
      <c r="E16" s="74">
        <v>1.2883</v>
      </c>
      <c r="F16" s="29">
        <f t="shared" si="0"/>
        <v>-1.5896727781753245E-2</v>
      </c>
      <c r="G16" s="29">
        <f t="shared" si="1"/>
        <v>-1.6564885496183245E-2</v>
      </c>
      <c r="H16" s="85">
        <v>326250699.75</v>
      </c>
      <c r="I16" s="74">
        <v>1.3</v>
      </c>
      <c r="J16" s="29">
        <f t="shared" si="2"/>
        <v>1.1854878048101971E-2</v>
      </c>
      <c r="K16" s="29">
        <f t="shared" si="3"/>
        <v>9.0817356205853007E-3</v>
      </c>
      <c r="L16" s="85">
        <v>325530965.17000002</v>
      </c>
      <c r="M16" s="74">
        <v>1.3</v>
      </c>
      <c r="N16" s="29">
        <f t="shared" si="4"/>
        <v>-2.206078272173831E-3</v>
      </c>
      <c r="O16" s="29">
        <f t="shared" si="5"/>
        <v>0</v>
      </c>
      <c r="P16" s="85">
        <v>325243434.75999999</v>
      </c>
      <c r="Q16" s="74">
        <v>1.3</v>
      </c>
      <c r="R16" s="29">
        <f t="shared" si="6"/>
        <v>-8.8326592786609716E-4</v>
      </c>
      <c r="S16" s="29">
        <f t="shared" si="7"/>
        <v>0</v>
      </c>
      <c r="T16" s="85">
        <v>325243434.75999999</v>
      </c>
      <c r="U16" s="74">
        <v>1.3</v>
      </c>
      <c r="V16" s="29">
        <f t="shared" si="8"/>
        <v>0</v>
      </c>
      <c r="W16" s="29">
        <f t="shared" si="9"/>
        <v>0</v>
      </c>
      <c r="X16" s="85">
        <v>331417821.64999998</v>
      </c>
      <c r="Y16" s="74">
        <v>1.32</v>
      </c>
      <c r="Z16" s="29">
        <f t="shared" si="10"/>
        <v>1.8983894000984589E-2</v>
      </c>
      <c r="AA16" s="29">
        <f t="shared" si="11"/>
        <v>1.5384615384615398E-2</v>
      </c>
      <c r="AB16" s="85">
        <v>330804525.42000002</v>
      </c>
      <c r="AC16" s="74">
        <v>1.32</v>
      </c>
      <c r="AD16" s="29">
        <f t="shared" si="12"/>
        <v>-1.8505227840391832E-3</v>
      </c>
      <c r="AE16" s="29">
        <f t="shared" si="13"/>
        <v>0</v>
      </c>
      <c r="AF16" s="85">
        <v>328428304.49000001</v>
      </c>
      <c r="AG16" s="74">
        <v>1.32</v>
      </c>
      <c r="AH16" s="29">
        <f t="shared" si="14"/>
        <v>-7.1831572648018678E-3</v>
      </c>
      <c r="AI16" s="29">
        <f t="shared" si="15"/>
        <v>0</v>
      </c>
      <c r="AJ16" s="30">
        <f t="shared" si="16"/>
        <v>3.5237750230654203E-4</v>
      </c>
      <c r="AK16" s="30">
        <f t="shared" si="17"/>
        <v>9.8768318862718163E-4</v>
      </c>
      <c r="AL16" s="31">
        <f t="shared" si="18"/>
        <v>1.860864127471917E-2</v>
      </c>
      <c r="AM16" s="31">
        <f t="shared" si="19"/>
        <v>2.4606070014748165E-2</v>
      </c>
      <c r="AN16" s="32">
        <f t="shared" si="20"/>
        <v>1.0779001297612412E-2</v>
      </c>
      <c r="AO16" s="95">
        <f t="shared" si="21"/>
        <v>9.1476429381534483E-3</v>
      </c>
      <c r="AP16" s="36"/>
      <c r="AQ16" s="34"/>
      <c r="AR16" s="34"/>
      <c r="AS16" s="35"/>
      <c r="AT16" s="35"/>
    </row>
    <row r="17" spans="1:46" s="109" customFormat="1" ht="12.75" customHeight="1">
      <c r="A17" s="248" t="s">
        <v>139</v>
      </c>
      <c r="B17" s="74">
        <v>288980870.43000001</v>
      </c>
      <c r="C17" s="74">
        <v>1.4785999999999999</v>
      </c>
      <c r="D17" s="85">
        <v>284050603.94999999</v>
      </c>
      <c r="E17" s="74">
        <v>1.4540999999999999</v>
      </c>
      <c r="F17" s="29">
        <f t="shared" si="0"/>
        <v>-1.7060874903808834E-2</v>
      </c>
      <c r="G17" s="29">
        <f t="shared" si="1"/>
        <v>-1.6569728121195705E-2</v>
      </c>
      <c r="H17" s="85">
        <v>284050603.94999999</v>
      </c>
      <c r="I17" s="74">
        <v>1.4540999999999999</v>
      </c>
      <c r="J17" s="29">
        <f t="shared" si="2"/>
        <v>0</v>
      </c>
      <c r="K17" s="29">
        <f t="shared" si="3"/>
        <v>0</v>
      </c>
      <c r="L17" s="85">
        <v>280702830.07999998</v>
      </c>
      <c r="M17" s="74">
        <v>1.4379999999999999</v>
      </c>
      <c r="N17" s="29">
        <f t="shared" si="4"/>
        <v>-1.1785836127246175E-2</v>
      </c>
      <c r="O17" s="29">
        <f t="shared" si="5"/>
        <v>-1.1072140843133212E-2</v>
      </c>
      <c r="P17" s="74">
        <v>280586910.74000001</v>
      </c>
      <c r="Q17" s="74">
        <v>1.4381999999999999</v>
      </c>
      <c r="R17" s="29">
        <f t="shared" si="6"/>
        <v>-4.1296106621702708E-4</v>
      </c>
      <c r="S17" s="29">
        <f t="shared" si="7"/>
        <v>1.3908205841444923E-4</v>
      </c>
      <c r="T17" s="74">
        <v>283592345.72000003</v>
      </c>
      <c r="U17" s="74">
        <v>1.4539</v>
      </c>
      <c r="V17" s="29">
        <f t="shared" si="8"/>
        <v>1.0711244412911844E-2</v>
      </c>
      <c r="W17" s="29">
        <f t="shared" si="9"/>
        <v>1.0916423306911451E-2</v>
      </c>
      <c r="X17" s="74">
        <v>287358160.60000002</v>
      </c>
      <c r="Y17" s="74">
        <v>1.4712000000000001</v>
      </c>
      <c r="Z17" s="29">
        <f t="shared" si="10"/>
        <v>1.3278972217811926E-2</v>
      </c>
      <c r="AA17" s="29">
        <f t="shared" si="11"/>
        <v>1.1899030194648939E-2</v>
      </c>
      <c r="AB17" s="74">
        <v>286213096.08999997</v>
      </c>
      <c r="AC17" s="74">
        <v>1.4601999999999999</v>
      </c>
      <c r="AD17" s="29">
        <f t="shared" si="12"/>
        <v>-3.9847989965176925E-3</v>
      </c>
      <c r="AE17" s="29">
        <f t="shared" si="13"/>
        <v>-7.4768896139206908E-3</v>
      </c>
      <c r="AF17" s="74">
        <v>290389632.06999999</v>
      </c>
      <c r="AG17" s="74">
        <v>1.4817</v>
      </c>
      <c r="AH17" s="29">
        <f t="shared" si="14"/>
        <v>1.4592399988177702E-2</v>
      </c>
      <c r="AI17" s="29">
        <f t="shared" si="15"/>
        <v>1.4724010409532992E-2</v>
      </c>
      <c r="AJ17" s="30">
        <f t="shared" si="16"/>
        <v>6.6726819063896788E-4</v>
      </c>
      <c r="AK17" s="30">
        <f t="shared" si="17"/>
        <v>3.1997342390727829E-4</v>
      </c>
      <c r="AL17" s="31">
        <f t="shared" si="18"/>
        <v>2.2316545122065053E-2</v>
      </c>
      <c r="AM17" s="31">
        <f t="shared" si="19"/>
        <v>1.8980812873942692E-2</v>
      </c>
      <c r="AN17" s="32">
        <f t="shared" si="20"/>
        <v>1.162796240798257E-2</v>
      </c>
      <c r="AO17" s="95">
        <f t="shared" si="21"/>
        <v>1.1525152933420246E-2</v>
      </c>
      <c r="AP17" s="36"/>
      <c r="AQ17" s="34"/>
      <c r="AR17" s="34"/>
      <c r="AS17" s="35"/>
      <c r="AT17" s="35"/>
    </row>
    <row r="18" spans="1:46" s="145" customFormat="1" ht="12.75" customHeight="1">
      <c r="A18" s="248" t="s">
        <v>150</v>
      </c>
      <c r="B18" s="74">
        <v>409776270.69</v>
      </c>
      <c r="C18" s="74">
        <v>140.52000000000001</v>
      </c>
      <c r="D18" s="85">
        <v>428984438.39999998</v>
      </c>
      <c r="E18" s="74">
        <v>137.07</v>
      </c>
      <c r="F18" s="29">
        <f t="shared" si="0"/>
        <v>4.6874768218414374E-2</v>
      </c>
      <c r="G18" s="29">
        <f t="shared" si="1"/>
        <v>-2.4551665243381846E-2</v>
      </c>
      <c r="H18" s="85">
        <v>435285774.20999998</v>
      </c>
      <c r="I18" s="74">
        <v>139</v>
      </c>
      <c r="J18" s="29">
        <f t="shared" si="2"/>
        <v>1.4688961290769289E-2</v>
      </c>
      <c r="K18" s="29">
        <f t="shared" si="3"/>
        <v>1.4080396877507893E-2</v>
      </c>
      <c r="L18" s="74">
        <v>433487034.02999997</v>
      </c>
      <c r="M18" s="74">
        <v>138.38</v>
      </c>
      <c r="N18" s="29">
        <f t="shared" si="4"/>
        <v>-4.1323201597032204E-3</v>
      </c>
      <c r="O18" s="29">
        <f t="shared" si="5"/>
        <v>-4.4604316546762914E-3</v>
      </c>
      <c r="P18" s="74">
        <v>425260840.12</v>
      </c>
      <c r="Q18" s="74">
        <v>139.35</v>
      </c>
      <c r="R18" s="29">
        <f t="shared" si="6"/>
        <v>-1.8976793454520403E-2</v>
      </c>
      <c r="S18" s="29">
        <f t="shared" si="7"/>
        <v>7.0096834802717079E-3</v>
      </c>
      <c r="T18" s="74">
        <v>431517902.86000001</v>
      </c>
      <c r="U18" s="74">
        <v>141.44999999999999</v>
      </c>
      <c r="V18" s="29">
        <f t="shared" si="8"/>
        <v>1.4713470297980865E-2</v>
      </c>
      <c r="W18" s="29">
        <f t="shared" si="9"/>
        <v>1.5069967707212016E-2</v>
      </c>
      <c r="X18" s="74">
        <v>431706225.83999997</v>
      </c>
      <c r="Y18" s="74">
        <v>141.58000000000001</v>
      </c>
      <c r="Z18" s="29">
        <f t="shared" si="10"/>
        <v>4.3641985361858381E-4</v>
      </c>
      <c r="AA18" s="29">
        <f t="shared" si="11"/>
        <v>9.1905266878772633E-4</v>
      </c>
      <c r="AB18" s="74">
        <v>428733271.42000002</v>
      </c>
      <c r="AC18" s="74">
        <v>141.05000000000001</v>
      </c>
      <c r="AD18" s="29">
        <f t="shared" si="12"/>
        <v>-6.8865219958671635E-3</v>
      </c>
      <c r="AE18" s="29">
        <f t="shared" si="13"/>
        <v>-3.7434665913264661E-3</v>
      </c>
      <c r="AF18" s="74">
        <v>433742674.24000001</v>
      </c>
      <c r="AG18" s="74">
        <v>142.69999999999999</v>
      </c>
      <c r="AH18" s="29">
        <f t="shared" si="14"/>
        <v>1.1684194239015873E-2</v>
      </c>
      <c r="AI18" s="29">
        <f t="shared" si="15"/>
        <v>1.1697979439914762E-2</v>
      </c>
      <c r="AJ18" s="30">
        <f t="shared" si="16"/>
        <v>7.300272286213526E-3</v>
      </c>
      <c r="AK18" s="30">
        <f t="shared" si="17"/>
        <v>2.0026895855386876E-3</v>
      </c>
      <c r="AL18" s="31">
        <f t="shared" si="18"/>
        <v>1.1091861182067609E-2</v>
      </c>
      <c r="AM18" s="31">
        <f t="shared" si="19"/>
        <v>4.1073903844750827E-2</v>
      </c>
      <c r="AN18" s="32">
        <f t="shared" si="20"/>
        <v>1.9872715272595529E-2</v>
      </c>
      <c r="AO18" s="95">
        <f t="shared" si="21"/>
        <v>1.3184361301416996E-2</v>
      </c>
      <c r="AP18" s="36"/>
      <c r="AQ18" s="34"/>
      <c r="AR18" s="34"/>
      <c r="AS18" s="35"/>
      <c r="AT18" s="35"/>
    </row>
    <row r="19" spans="1:46">
      <c r="A19" s="248" t="s">
        <v>250</v>
      </c>
      <c r="B19" s="74">
        <v>409776270.69</v>
      </c>
      <c r="C19" s="74">
        <v>140.52000000000001</v>
      </c>
      <c r="D19" s="85">
        <v>428984438.39999998</v>
      </c>
      <c r="E19" s="74">
        <v>137.07</v>
      </c>
      <c r="F19" s="29">
        <f t="shared" si="0"/>
        <v>4.6874768218414374E-2</v>
      </c>
      <c r="G19" s="29">
        <f t="shared" si="1"/>
        <v>-2.4551665243381846E-2</v>
      </c>
      <c r="H19" s="85">
        <v>24019207.039999999</v>
      </c>
      <c r="I19" s="74">
        <v>96.252499999999998</v>
      </c>
      <c r="J19" s="29">
        <f t="shared" si="2"/>
        <v>-0.94400914138147907</v>
      </c>
      <c r="K19" s="29">
        <f t="shared" si="3"/>
        <v>-0.29778580287444367</v>
      </c>
      <c r="L19" s="85">
        <v>24019207.039999999</v>
      </c>
      <c r="M19" s="74">
        <v>96.252499999999998</v>
      </c>
      <c r="N19" s="29">
        <f t="shared" si="4"/>
        <v>0</v>
      </c>
      <c r="O19" s="29">
        <f t="shared" si="5"/>
        <v>0</v>
      </c>
      <c r="P19" s="85">
        <v>23493335.309999999</v>
      </c>
      <c r="Q19" s="74">
        <v>94.14</v>
      </c>
      <c r="R19" s="29">
        <f t="shared" si="6"/>
        <v>-2.1893800620655313E-2</v>
      </c>
      <c r="S19" s="29">
        <f t="shared" si="7"/>
        <v>-2.1947481883587409E-2</v>
      </c>
      <c r="T19" s="85">
        <v>23965547.870000001</v>
      </c>
      <c r="U19" s="74">
        <v>96.04</v>
      </c>
      <c r="V19" s="29">
        <f t="shared" si="8"/>
        <v>2.0099851884334358E-2</v>
      </c>
      <c r="W19" s="29">
        <f t="shared" si="9"/>
        <v>2.0182706607180856E-2</v>
      </c>
      <c r="X19" s="85">
        <v>24250192.98</v>
      </c>
      <c r="Y19" s="74">
        <v>97.85</v>
      </c>
      <c r="Z19" s="29">
        <f t="shared" si="10"/>
        <v>1.1877262791739356E-2</v>
      </c>
      <c r="AA19" s="29">
        <f t="shared" si="11"/>
        <v>1.8846314035818282E-2</v>
      </c>
      <c r="AB19" s="85">
        <v>24358358.800000001</v>
      </c>
      <c r="AC19" s="74">
        <v>97.62</v>
      </c>
      <c r="AD19" s="29">
        <f t="shared" si="12"/>
        <v>4.4604106898946541E-3</v>
      </c>
      <c r="AE19" s="29">
        <f t="shared" si="13"/>
        <v>-2.3505365355134368E-3</v>
      </c>
      <c r="AF19" s="85">
        <v>24530042.109999999</v>
      </c>
      <c r="AG19" s="74">
        <v>98.31</v>
      </c>
      <c r="AH19" s="29">
        <f t="shared" si="14"/>
        <v>7.0482297846765707E-3</v>
      </c>
      <c r="AI19" s="29">
        <f t="shared" si="15"/>
        <v>7.0682237246465652E-3</v>
      </c>
      <c r="AJ19" s="30">
        <f t="shared" si="16"/>
        <v>-0.10944280232913436</v>
      </c>
      <c r="AK19" s="30">
        <f t="shared" si="17"/>
        <v>-3.7567280271160089E-2</v>
      </c>
      <c r="AL19" s="31">
        <f t="shared" si="18"/>
        <v>-0.94281834044728829</v>
      </c>
      <c r="AM19" s="31">
        <f t="shared" si="19"/>
        <v>-0.28277522433792945</v>
      </c>
      <c r="AN19" s="32">
        <f t="shared" si="20"/>
        <v>0.3377705628262071</v>
      </c>
      <c r="AO19" s="95">
        <f t="shared" si="21"/>
        <v>0.10642802145273719</v>
      </c>
      <c r="AP19" s="36"/>
      <c r="AQ19" s="45">
        <v>100020653.31</v>
      </c>
      <c r="AR19" s="34">
        <v>100</v>
      </c>
      <c r="AS19" s="35" t="e">
        <f>(#REF!/AQ19)-1</f>
        <v>#REF!</v>
      </c>
      <c r="AT19" s="35" t="e">
        <f>(#REF!/AR19)-1</f>
        <v>#REF!</v>
      </c>
    </row>
    <row r="20" spans="1:46">
      <c r="A20" s="250" t="s">
        <v>47</v>
      </c>
      <c r="B20" s="79">
        <f>SUM(B5:B19)</f>
        <v>16310653547.040001</v>
      </c>
      <c r="C20" s="80"/>
      <c r="D20" s="79">
        <f>SUM(D5:D19)</f>
        <v>15909890702.02</v>
      </c>
      <c r="E20" s="108"/>
      <c r="F20" s="29">
        <f>((D20-B20)/B20)</f>
        <v>-2.4570618452792129E-2</v>
      </c>
      <c r="G20" s="29"/>
      <c r="H20" s="79">
        <f>SUM(H5:H19)</f>
        <v>15528121718.949999</v>
      </c>
      <c r="I20" s="108"/>
      <c r="J20" s="29">
        <f>((H20-D20)/D20)</f>
        <v>-2.3995701178608993E-2</v>
      </c>
      <c r="K20" s="29"/>
      <c r="L20" s="79">
        <f>SUM(L5:L19)</f>
        <v>15604456768.670002</v>
      </c>
      <c r="M20" s="108"/>
      <c r="N20" s="29">
        <f>((L20-H20)/H20)</f>
        <v>4.9159229365678143E-3</v>
      </c>
      <c r="O20" s="29"/>
      <c r="P20" s="79">
        <f>SUM(P5:P19)</f>
        <v>15542804259.489998</v>
      </c>
      <c r="Q20" s="108"/>
      <c r="R20" s="29">
        <f>((P20-L20)/L20)</f>
        <v>-3.9509551722292273E-3</v>
      </c>
      <c r="S20" s="29"/>
      <c r="T20" s="79">
        <f>SUM(T5:T19)</f>
        <v>15756247273.010002</v>
      </c>
      <c r="U20" s="108"/>
      <c r="V20" s="29">
        <f>((T20-P20)/P20)</f>
        <v>1.3732593549821101E-2</v>
      </c>
      <c r="W20" s="29"/>
      <c r="X20" s="79">
        <f>SUM(X5:X19)</f>
        <v>15804177330.209999</v>
      </c>
      <c r="Y20" s="108"/>
      <c r="Z20" s="29">
        <f>((X20-T20)/T20)</f>
        <v>3.0419716300149565E-3</v>
      </c>
      <c r="AA20" s="29"/>
      <c r="AB20" s="79">
        <f>SUM(AB5:AB19)</f>
        <v>15689311730.52</v>
      </c>
      <c r="AC20" s="108"/>
      <c r="AD20" s="29">
        <f>((AB20-X20)/X20)</f>
        <v>-7.2680530779941797E-3</v>
      </c>
      <c r="AE20" s="29"/>
      <c r="AF20" s="79">
        <f>SUM(AF5:AF19)</f>
        <v>15426057289.609997</v>
      </c>
      <c r="AG20" s="108"/>
      <c r="AH20" s="29">
        <f>((AF20-AB20)/AB20)</f>
        <v>-1.6779221767765747E-2</v>
      </c>
      <c r="AI20" s="29"/>
      <c r="AJ20" s="30">
        <f t="shared" si="16"/>
        <v>-6.8592576916233008E-3</v>
      </c>
      <c r="AK20" s="30"/>
      <c r="AL20" s="31">
        <f t="shared" si="18"/>
        <v>-3.0410857087068092E-2</v>
      </c>
      <c r="AM20" s="31"/>
      <c r="AN20" s="32">
        <f t="shared" si="20"/>
        <v>1.4015779772074686E-2</v>
      </c>
      <c r="AO20" s="95"/>
      <c r="AP20" s="36"/>
      <c r="AQ20" s="46">
        <f>SUM(AQ5:AQ19)</f>
        <v>13501614037.429998</v>
      </c>
      <c r="AR20" s="47"/>
      <c r="AS20" s="35" t="e">
        <f>(#REF!/AQ20)-1</f>
        <v>#REF!</v>
      </c>
      <c r="AT20" s="35" t="e">
        <f>(#REF!/AR20)-1</f>
        <v>#REF!</v>
      </c>
    </row>
    <row r="21" spans="1:46" s="145" customFormat="1" ht="6" customHeight="1">
      <c r="A21" s="250"/>
      <c r="B21" s="79"/>
      <c r="C21" s="79"/>
      <c r="D21" s="108"/>
      <c r="E21" s="108"/>
      <c r="F21" s="29"/>
      <c r="G21" s="29"/>
      <c r="H21" s="108"/>
      <c r="I21" s="108"/>
      <c r="J21" s="29"/>
      <c r="K21" s="29"/>
      <c r="L21" s="108"/>
      <c r="M21" s="108"/>
      <c r="N21" s="29"/>
      <c r="O21" s="29"/>
      <c r="P21" s="108"/>
      <c r="Q21" s="108"/>
      <c r="R21" s="29"/>
      <c r="S21" s="29"/>
      <c r="T21" s="108"/>
      <c r="U21" s="108"/>
      <c r="V21" s="29"/>
      <c r="W21" s="29"/>
      <c r="X21" s="108"/>
      <c r="Y21" s="108"/>
      <c r="Z21" s="29"/>
      <c r="AA21" s="29"/>
      <c r="AB21" s="108"/>
      <c r="AC21" s="108"/>
      <c r="AD21" s="29"/>
      <c r="AE21" s="29"/>
      <c r="AF21" s="108"/>
      <c r="AG21" s="108"/>
      <c r="AH21" s="29"/>
      <c r="AI21" s="29"/>
      <c r="AJ21" s="30"/>
      <c r="AK21" s="30"/>
      <c r="AL21" s="31"/>
      <c r="AM21" s="31"/>
      <c r="AN21" s="32"/>
      <c r="AO21" s="95"/>
      <c r="AP21" s="36"/>
      <c r="AQ21" s="46"/>
      <c r="AR21" s="47"/>
      <c r="AS21" s="35"/>
      <c r="AT21" s="35"/>
    </row>
    <row r="22" spans="1:46">
      <c r="A22" s="247" t="s">
        <v>49</v>
      </c>
      <c r="B22" s="79"/>
      <c r="C22" s="79"/>
      <c r="D22" s="108"/>
      <c r="E22" s="108"/>
      <c r="F22" s="29"/>
      <c r="G22" s="29"/>
      <c r="H22" s="108"/>
      <c r="I22" s="108"/>
      <c r="J22" s="29"/>
      <c r="K22" s="29"/>
      <c r="L22" s="108"/>
      <c r="M22" s="108"/>
      <c r="N22" s="29"/>
      <c r="O22" s="29"/>
      <c r="P22" s="108"/>
      <c r="Q22" s="108"/>
      <c r="R22" s="29"/>
      <c r="S22" s="29"/>
      <c r="T22" s="108"/>
      <c r="U22" s="108"/>
      <c r="V22" s="29"/>
      <c r="W22" s="29"/>
      <c r="X22" s="108"/>
      <c r="Y22" s="108"/>
      <c r="Z22" s="29"/>
      <c r="AA22" s="29"/>
      <c r="AB22" s="108"/>
      <c r="AC22" s="108"/>
      <c r="AD22" s="29"/>
      <c r="AE22" s="29"/>
      <c r="AF22" s="108"/>
      <c r="AG22" s="108"/>
      <c r="AH22" s="29"/>
      <c r="AI22" s="29"/>
      <c r="AJ22" s="30"/>
      <c r="AK22" s="30"/>
      <c r="AL22" s="31"/>
      <c r="AM22" s="31"/>
      <c r="AN22" s="32"/>
      <c r="AO22" s="95"/>
      <c r="AP22" s="36"/>
      <c r="AQ22" s="46"/>
      <c r="AR22" s="19"/>
      <c r="AS22" s="35" t="e">
        <f>(#REF!/AQ22)-1</f>
        <v>#REF!</v>
      </c>
      <c r="AT22" s="35" t="e">
        <f>(#REF!/AR22)-1</f>
        <v>#REF!</v>
      </c>
    </row>
    <row r="23" spans="1:46">
      <c r="A23" s="248" t="s">
        <v>39</v>
      </c>
      <c r="B23" s="82">
        <v>212134134743.73001</v>
      </c>
      <c r="C23" s="82">
        <v>100</v>
      </c>
      <c r="D23" s="75">
        <v>219622574134.29001</v>
      </c>
      <c r="E23" s="82">
        <v>100</v>
      </c>
      <c r="F23" s="29">
        <f t="shared" ref="F23:F51" si="22">((D23-B23)/B23)</f>
        <v>3.5300492302224033E-2</v>
      </c>
      <c r="G23" s="29">
        <f t="shared" ref="G23:G51" si="23">((E23-C23)/C23)</f>
        <v>0</v>
      </c>
      <c r="H23" s="75">
        <v>219089996293.34</v>
      </c>
      <c r="I23" s="82">
        <v>100</v>
      </c>
      <c r="J23" s="29">
        <f t="shared" ref="J23:J51" si="24">((H23-D23)/D23)</f>
        <v>-2.4249685764285924E-3</v>
      </c>
      <c r="K23" s="29">
        <f t="shared" ref="K23:K51" si="25">((I23-E23)/E23)</f>
        <v>0</v>
      </c>
      <c r="L23" s="75">
        <v>220641365342.22</v>
      </c>
      <c r="M23" s="82">
        <v>100</v>
      </c>
      <c r="N23" s="29">
        <f t="shared" ref="N23:N51" si="26">((L23-H23)/H23)</f>
        <v>7.0809670689065789E-3</v>
      </c>
      <c r="O23" s="29">
        <f t="shared" ref="O23:O51" si="27">((M23-I23)/I23)</f>
        <v>0</v>
      </c>
      <c r="P23" s="75">
        <v>219844570634.91</v>
      </c>
      <c r="Q23" s="82">
        <v>100</v>
      </c>
      <c r="R23" s="29">
        <f t="shared" ref="R23:R51" si="28">((P23-L23)/L23)</f>
        <v>-3.6112662105500935E-3</v>
      </c>
      <c r="S23" s="29">
        <f t="shared" ref="S23:S51" si="29">((Q23-M23)/M23)</f>
        <v>0</v>
      </c>
      <c r="T23" s="75">
        <v>219596713025.07999</v>
      </c>
      <c r="U23" s="82">
        <v>100</v>
      </c>
      <c r="V23" s="29">
        <f t="shared" ref="V23:V51" si="30">((T23-P23)/P23)</f>
        <v>-1.1274220196305306E-3</v>
      </c>
      <c r="W23" s="29">
        <f t="shared" ref="W23:W51" si="31">((U23-Q23)/Q23)</f>
        <v>0</v>
      </c>
      <c r="X23" s="75">
        <v>220294175609.23001</v>
      </c>
      <c r="Y23" s="82">
        <v>100</v>
      </c>
      <c r="Z23" s="29">
        <f t="shared" ref="Z23:Z51" si="32">((X23-T23)/T23)</f>
        <v>3.1761066663614757E-3</v>
      </c>
      <c r="AA23" s="29">
        <f t="shared" ref="AA23:AA51" si="33">((Y23-U23)/U23)</f>
        <v>0</v>
      </c>
      <c r="AB23" s="75">
        <v>220687453405.17001</v>
      </c>
      <c r="AC23" s="82">
        <v>100</v>
      </c>
      <c r="AD23" s="29">
        <f t="shared" ref="AD23:AD51" si="34">((AB23-X23)/X23)</f>
        <v>1.7852391914238365E-3</v>
      </c>
      <c r="AE23" s="29">
        <f t="shared" ref="AE23:AE51" si="35">((AC23-Y23)/Y23)</f>
        <v>0</v>
      </c>
      <c r="AF23" s="75">
        <v>220967726543.82999</v>
      </c>
      <c r="AG23" s="82">
        <v>100</v>
      </c>
      <c r="AH23" s="29">
        <f t="shared" ref="AH23:AH51" si="36">((AF23-AB23)/AB23)</f>
        <v>1.2700003300387317E-3</v>
      </c>
      <c r="AI23" s="29">
        <f t="shared" ref="AI23:AI51" si="37">((AG23-AC23)/AC23)</f>
        <v>0</v>
      </c>
      <c r="AJ23" s="30">
        <f t="shared" ref="AJ23" si="38">AVERAGE(F23,J23,N23,R23,V23,Z23,AD23,AH23)</f>
        <v>5.181143594043181E-3</v>
      </c>
      <c r="AK23" s="30">
        <f t="shared" ref="AK23" si="39">AVERAGE(G23,K23,O23,S23,W23,AA23,AE23,AI23)</f>
        <v>0</v>
      </c>
      <c r="AL23" s="31">
        <f t="shared" ref="AL23" si="40">((AF23-D23)/D23)</f>
        <v>6.1248367333927778E-3</v>
      </c>
      <c r="AM23" s="31">
        <f t="shared" ref="AM23" si="41">((AG23-E23)/E23)</f>
        <v>0</v>
      </c>
      <c r="AN23" s="32">
        <f t="shared" ref="AN23" si="42">STDEV(F23,J23,N23,R23,V23,Z23,AD23,AH23)</f>
        <v>1.2629847244235349E-2</v>
      </c>
      <c r="AO23" s="95">
        <f t="shared" ref="AO23" si="43">STDEV(G23,K23,O23,S23,W23,AA23,AE23,AI23)</f>
        <v>0</v>
      </c>
      <c r="AP23" s="36"/>
      <c r="AQ23" s="34">
        <v>58847545464.410004</v>
      </c>
      <c r="AR23" s="48">
        <v>100</v>
      </c>
      <c r="AS23" s="35" t="e">
        <f>(#REF!/AQ23)-1</f>
        <v>#REF!</v>
      </c>
      <c r="AT23" s="35" t="e">
        <f>(#REF!/AR23)-1</f>
        <v>#REF!</v>
      </c>
    </row>
    <row r="24" spans="1:46">
      <c r="A24" s="248" t="s">
        <v>19</v>
      </c>
      <c r="B24" s="82">
        <v>152755840611.67999</v>
      </c>
      <c r="C24" s="82">
        <v>100</v>
      </c>
      <c r="D24" s="75">
        <v>151459714680.16</v>
      </c>
      <c r="E24" s="82">
        <v>100</v>
      </c>
      <c r="F24" s="29">
        <f t="shared" si="22"/>
        <v>-8.484951713334913E-3</v>
      </c>
      <c r="G24" s="29">
        <f t="shared" si="23"/>
        <v>0</v>
      </c>
      <c r="H24" s="75">
        <v>147866218478.20001</v>
      </c>
      <c r="I24" s="82">
        <v>100</v>
      </c>
      <c r="J24" s="29">
        <f t="shared" si="24"/>
        <v>-2.372575578627252E-2</v>
      </c>
      <c r="K24" s="29">
        <f t="shared" si="25"/>
        <v>0</v>
      </c>
      <c r="L24" s="75">
        <v>148215359300.07001</v>
      </c>
      <c r="M24" s="82">
        <v>100</v>
      </c>
      <c r="N24" s="29">
        <f t="shared" si="26"/>
        <v>2.3611939593996523E-3</v>
      </c>
      <c r="O24" s="29">
        <f t="shared" si="27"/>
        <v>0</v>
      </c>
      <c r="P24" s="75">
        <v>149356093802.31</v>
      </c>
      <c r="Q24" s="82">
        <v>100</v>
      </c>
      <c r="R24" s="29">
        <f t="shared" si="28"/>
        <v>7.6964661936993421E-3</v>
      </c>
      <c r="S24" s="29">
        <f t="shared" si="29"/>
        <v>0</v>
      </c>
      <c r="T24" s="75">
        <v>155636512576.94</v>
      </c>
      <c r="U24" s="82">
        <v>100</v>
      </c>
      <c r="V24" s="29">
        <f t="shared" si="30"/>
        <v>4.2049966725447863E-2</v>
      </c>
      <c r="W24" s="29">
        <f t="shared" si="31"/>
        <v>0</v>
      </c>
      <c r="X24" s="75">
        <v>158994492587.35999</v>
      </c>
      <c r="Y24" s="82">
        <v>100</v>
      </c>
      <c r="Z24" s="29">
        <f t="shared" si="32"/>
        <v>2.1575785494165077E-2</v>
      </c>
      <c r="AA24" s="29">
        <f t="shared" si="33"/>
        <v>0</v>
      </c>
      <c r="AB24" s="75">
        <v>158076277571.70999</v>
      </c>
      <c r="AC24" s="82">
        <v>100</v>
      </c>
      <c r="AD24" s="29">
        <f t="shared" si="34"/>
        <v>-5.7751372434833113E-3</v>
      </c>
      <c r="AE24" s="29">
        <f t="shared" si="35"/>
        <v>0</v>
      </c>
      <c r="AF24" s="75">
        <v>159187629350.17001</v>
      </c>
      <c r="AG24" s="82">
        <v>100</v>
      </c>
      <c r="AH24" s="29">
        <f t="shared" si="36"/>
        <v>7.0304779156750222E-3</v>
      </c>
      <c r="AI24" s="29">
        <f t="shared" si="37"/>
        <v>0</v>
      </c>
      <c r="AJ24" s="30">
        <f t="shared" ref="AJ24:AJ52" si="44">AVERAGE(F24,J24,N24,R24,V24,Z24,AD24,AH24)</f>
        <v>5.3410056931620271E-3</v>
      </c>
      <c r="AK24" s="30">
        <f t="shared" ref="AK24:AK51" si="45">AVERAGE(G24,K24,O24,S24,W24,AA24,AE24,AI24)</f>
        <v>0</v>
      </c>
      <c r="AL24" s="31">
        <f t="shared" ref="AL24:AL52" si="46">((AF24-D24)/D24)</f>
        <v>5.1022905241365178E-2</v>
      </c>
      <c r="AM24" s="31">
        <f t="shared" ref="AM24:AM51" si="47">((AG24-E24)/E24)</f>
        <v>0</v>
      </c>
      <c r="AN24" s="32">
        <f t="shared" ref="AN24:AN52" si="48">STDEV(F24,J24,N24,R24,V24,Z24,AD24,AH24)</f>
        <v>1.9957096978562992E-2</v>
      </c>
      <c r="AO24" s="95">
        <f t="shared" ref="AO24:AO51" si="49">STDEV(G24,K24,O24,S24,W24,AA24,AE24,AI24)</f>
        <v>0</v>
      </c>
      <c r="AP24" s="36"/>
      <c r="AQ24" s="34">
        <v>56630718400</v>
      </c>
      <c r="AR24" s="48">
        <v>100</v>
      </c>
      <c r="AS24" s="35" t="e">
        <f>(#REF!/AQ24)-1</f>
        <v>#REF!</v>
      </c>
      <c r="AT24" s="35" t="e">
        <f>(#REF!/AR24)-1</f>
        <v>#REF!</v>
      </c>
    </row>
    <row r="25" spans="1:46">
      <c r="A25" s="248" t="s">
        <v>85</v>
      </c>
      <c r="B25" s="82">
        <v>21837951739</v>
      </c>
      <c r="C25" s="82">
        <v>1</v>
      </c>
      <c r="D25" s="75">
        <v>22058874598.07</v>
      </c>
      <c r="E25" s="82">
        <v>1</v>
      </c>
      <c r="F25" s="29">
        <f t="shared" si="22"/>
        <v>1.011646429621225E-2</v>
      </c>
      <c r="G25" s="29">
        <f t="shared" si="23"/>
        <v>0</v>
      </c>
      <c r="H25" s="75">
        <v>21979045730.709999</v>
      </c>
      <c r="I25" s="82">
        <v>1</v>
      </c>
      <c r="J25" s="29">
        <f t="shared" si="24"/>
        <v>-3.6189002754920727E-3</v>
      </c>
      <c r="K25" s="29">
        <f t="shared" si="25"/>
        <v>0</v>
      </c>
      <c r="L25" s="75">
        <v>22489592496.5</v>
      </c>
      <c r="M25" s="82">
        <v>1</v>
      </c>
      <c r="N25" s="29">
        <f t="shared" si="26"/>
        <v>2.3228795828776343E-2</v>
      </c>
      <c r="O25" s="29">
        <f t="shared" si="27"/>
        <v>0</v>
      </c>
      <c r="P25" s="75">
        <v>21699245632.389999</v>
      </c>
      <c r="Q25" s="82">
        <v>1</v>
      </c>
      <c r="R25" s="29">
        <f t="shared" si="28"/>
        <v>-3.5142782788661037E-2</v>
      </c>
      <c r="S25" s="29">
        <f t="shared" si="29"/>
        <v>0</v>
      </c>
      <c r="T25" s="75">
        <v>21716424398.77</v>
      </c>
      <c r="U25" s="82">
        <v>1</v>
      </c>
      <c r="V25" s="29">
        <f t="shared" si="30"/>
        <v>7.9167574168378886E-4</v>
      </c>
      <c r="W25" s="29">
        <f t="shared" si="31"/>
        <v>0</v>
      </c>
      <c r="X25" s="75">
        <v>22148990193.450001</v>
      </c>
      <c r="Y25" s="82">
        <v>1</v>
      </c>
      <c r="Z25" s="29">
        <f t="shared" si="32"/>
        <v>1.9918831329548914E-2</v>
      </c>
      <c r="AA25" s="29">
        <f t="shared" si="33"/>
        <v>0</v>
      </c>
      <c r="AB25" s="75">
        <v>22322869791.299999</v>
      </c>
      <c r="AC25" s="82">
        <v>1</v>
      </c>
      <c r="AD25" s="29">
        <f t="shared" si="34"/>
        <v>7.8504526089599753E-3</v>
      </c>
      <c r="AE25" s="29">
        <f t="shared" si="35"/>
        <v>0</v>
      </c>
      <c r="AF25" s="75">
        <v>22275660658.630001</v>
      </c>
      <c r="AG25" s="82">
        <v>1</v>
      </c>
      <c r="AH25" s="29">
        <f t="shared" si="36"/>
        <v>-2.1148325959593787E-3</v>
      </c>
      <c r="AI25" s="29">
        <f t="shared" si="37"/>
        <v>0</v>
      </c>
      <c r="AJ25" s="30">
        <f t="shared" si="44"/>
        <v>2.6287130181335979E-3</v>
      </c>
      <c r="AK25" s="30">
        <f t="shared" si="45"/>
        <v>0</v>
      </c>
      <c r="AL25" s="31">
        <f t="shared" si="46"/>
        <v>9.8276119933592924E-3</v>
      </c>
      <c r="AM25" s="31">
        <f t="shared" si="47"/>
        <v>0</v>
      </c>
      <c r="AN25" s="32">
        <f t="shared" si="48"/>
        <v>1.8119599037199983E-2</v>
      </c>
      <c r="AO25" s="95">
        <f t="shared" si="49"/>
        <v>0</v>
      </c>
      <c r="AP25" s="36"/>
      <c r="AQ25" s="34">
        <v>366113097.69999999</v>
      </c>
      <c r="AR25" s="38">
        <v>1.1357999999999999</v>
      </c>
      <c r="AS25" s="35" t="e">
        <f>(#REF!/AQ25)-1</f>
        <v>#REF!</v>
      </c>
      <c r="AT25" s="35" t="e">
        <f>(#REF!/AR25)-1</f>
        <v>#REF!</v>
      </c>
    </row>
    <row r="26" spans="1:46">
      <c r="A26" s="248" t="s">
        <v>42</v>
      </c>
      <c r="B26" s="82">
        <v>772976352.61000001</v>
      </c>
      <c r="C26" s="82">
        <v>100</v>
      </c>
      <c r="D26" s="75">
        <v>773205331.08000004</v>
      </c>
      <c r="E26" s="82">
        <v>100</v>
      </c>
      <c r="F26" s="29">
        <f t="shared" si="22"/>
        <v>2.9622959257015995E-4</v>
      </c>
      <c r="G26" s="29">
        <f t="shared" si="23"/>
        <v>0</v>
      </c>
      <c r="H26" s="75">
        <v>770752668.08000004</v>
      </c>
      <c r="I26" s="82">
        <v>100</v>
      </c>
      <c r="J26" s="29">
        <f t="shared" si="24"/>
        <v>-3.1720720246123523E-3</v>
      </c>
      <c r="K26" s="29">
        <f t="shared" si="25"/>
        <v>0</v>
      </c>
      <c r="L26" s="75">
        <v>777046633.82000005</v>
      </c>
      <c r="M26" s="82">
        <v>100</v>
      </c>
      <c r="N26" s="29">
        <f t="shared" si="26"/>
        <v>8.1659992896018479E-3</v>
      </c>
      <c r="O26" s="29">
        <f t="shared" si="27"/>
        <v>0</v>
      </c>
      <c r="P26" s="75">
        <v>780211592.47000003</v>
      </c>
      <c r="Q26" s="82">
        <v>100</v>
      </c>
      <c r="R26" s="29">
        <f t="shared" si="28"/>
        <v>4.0730613997269141E-3</v>
      </c>
      <c r="S26" s="29">
        <f t="shared" si="29"/>
        <v>0</v>
      </c>
      <c r="T26" s="75">
        <v>782226592.47000003</v>
      </c>
      <c r="U26" s="82">
        <v>100</v>
      </c>
      <c r="V26" s="29">
        <f t="shared" si="30"/>
        <v>2.5826327363592445E-3</v>
      </c>
      <c r="W26" s="29">
        <f t="shared" si="31"/>
        <v>0</v>
      </c>
      <c r="X26" s="75">
        <v>787676989.08000004</v>
      </c>
      <c r="Y26" s="82">
        <v>100</v>
      </c>
      <c r="Z26" s="29">
        <f t="shared" si="32"/>
        <v>6.9677976464460941E-3</v>
      </c>
      <c r="AA26" s="29">
        <f t="shared" si="33"/>
        <v>0</v>
      </c>
      <c r="AB26" s="75">
        <v>795085743.16999996</v>
      </c>
      <c r="AC26" s="82">
        <v>100</v>
      </c>
      <c r="AD26" s="29">
        <f t="shared" si="34"/>
        <v>9.4058277602514142E-3</v>
      </c>
      <c r="AE26" s="29">
        <f t="shared" si="35"/>
        <v>0</v>
      </c>
      <c r="AF26" s="75">
        <v>800085979.10000002</v>
      </c>
      <c r="AG26" s="82">
        <v>100</v>
      </c>
      <c r="AH26" s="29">
        <f t="shared" si="36"/>
        <v>6.2889266635119999E-3</v>
      </c>
      <c r="AI26" s="29">
        <f t="shared" si="37"/>
        <v>0</v>
      </c>
      <c r="AJ26" s="30">
        <f t="shared" si="44"/>
        <v>4.3260503829819158E-3</v>
      </c>
      <c r="AK26" s="30">
        <f t="shared" si="45"/>
        <v>0</v>
      </c>
      <c r="AL26" s="31">
        <f t="shared" si="46"/>
        <v>3.4765212990000405E-2</v>
      </c>
      <c r="AM26" s="31">
        <f t="shared" si="47"/>
        <v>0</v>
      </c>
      <c r="AN26" s="32">
        <f t="shared" si="48"/>
        <v>4.2585353193500776E-3</v>
      </c>
      <c r="AO26" s="95">
        <f t="shared" si="49"/>
        <v>0</v>
      </c>
      <c r="AP26" s="36"/>
      <c r="AQ26" s="34">
        <v>691810420.35000002</v>
      </c>
      <c r="AR26" s="48">
        <v>100</v>
      </c>
      <c r="AS26" s="35" t="e">
        <f>(#REF!/AQ26)-1</f>
        <v>#REF!</v>
      </c>
      <c r="AT26" s="35" t="e">
        <f>(#REF!/AR26)-1</f>
        <v>#REF!</v>
      </c>
    </row>
    <row r="27" spans="1:46">
      <c r="A27" s="248" t="s">
        <v>20</v>
      </c>
      <c r="B27" s="82">
        <v>58607746191.269997</v>
      </c>
      <c r="C27" s="78">
        <v>1</v>
      </c>
      <c r="D27" s="75">
        <v>59009711810.110001</v>
      </c>
      <c r="E27" s="82">
        <v>1</v>
      </c>
      <c r="F27" s="29">
        <f t="shared" si="22"/>
        <v>6.8585749318556691E-3</v>
      </c>
      <c r="G27" s="29">
        <f t="shared" si="23"/>
        <v>0</v>
      </c>
      <c r="H27" s="75">
        <v>58984776450.18</v>
      </c>
      <c r="I27" s="82">
        <v>1</v>
      </c>
      <c r="J27" s="29">
        <f t="shared" si="24"/>
        <v>-4.2256366223649626E-4</v>
      </c>
      <c r="K27" s="29">
        <f t="shared" si="25"/>
        <v>0</v>
      </c>
      <c r="L27" s="75">
        <v>58856940525.410004</v>
      </c>
      <c r="M27" s="82">
        <v>1</v>
      </c>
      <c r="N27" s="29">
        <f t="shared" si="26"/>
        <v>-2.1672698018609942E-3</v>
      </c>
      <c r="O27" s="29">
        <f t="shared" si="27"/>
        <v>0</v>
      </c>
      <c r="P27" s="75">
        <v>59395631303.75</v>
      </c>
      <c r="Q27" s="82">
        <v>1</v>
      </c>
      <c r="R27" s="29">
        <f t="shared" si="28"/>
        <v>9.1525446876979631E-3</v>
      </c>
      <c r="S27" s="29">
        <f t="shared" si="29"/>
        <v>0</v>
      </c>
      <c r="T27" s="75">
        <v>59971353015.239998</v>
      </c>
      <c r="U27" s="82">
        <v>1</v>
      </c>
      <c r="V27" s="29">
        <f t="shared" si="30"/>
        <v>9.6929975968392326E-3</v>
      </c>
      <c r="W27" s="29">
        <f t="shared" si="31"/>
        <v>0</v>
      </c>
      <c r="X27" s="75">
        <v>61734261659.900002</v>
      </c>
      <c r="Y27" s="82">
        <v>1</v>
      </c>
      <c r="Z27" s="29">
        <f t="shared" si="32"/>
        <v>2.9395845783436153E-2</v>
      </c>
      <c r="AA27" s="29">
        <f t="shared" si="33"/>
        <v>0</v>
      </c>
      <c r="AB27" s="75">
        <v>62393997791.870003</v>
      </c>
      <c r="AC27" s="82">
        <v>1</v>
      </c>
      <c r="AD27" s="29">
        <f t="shared" si="34"/>
        <v>1.0686709684883755E-2</v>
      </c>
      <c r="AE27" s="29">
        <f t="shared" si="35"/>
        <v>0</v>
      </c>
      <c r="AF27" s="75">
        <v>63206774102.720001</v>
      </c>
      <c r="AG27" s="82">
        <v>1</v>
      </c>
      <c r="AH27" s="29">
        <f t="shared" si="36"/>
        <v>1.3026514402253993E-2</v>
      </c>
      <c r="AI27" s="29">
        <f t="shared" si="37"/>
        <v>0</v>
      </c>
      <c r="AJ27" s="30">
        <f t="shared" si="44"/>
        <v>9.5279192028586597E-3</v>
      </c>
      <c r="AK27" s="30">
        <f t="shared" si="45"/>
        <v>0</v>
      </c>
      <c r="AL27" s="31">
        <f t="shared" si="46"/>
        <v>7.1124941367548378E-2</v>
      </c>
      <c r="AM27" s="31">
        <f t="shared" si="47"/>
        <v>0</v>
      </c>
      <c r="AN27" s="32">
        <f t="shared" si="48"/>
        <v>9.6466173287122307E-3</v>
      </c>
      <c r="AO27" s="95">
        <f t="shared" si="49"/>
        <v>0</v>
      </c>
      <c r="AP27" s="36"/>
      <c r="AQ27" s="34">
        <v>13880602273.7041</v>
      </c>
      <c r="AR27" s="41">
        <v>1</v>
      </c>
      <c r="AS27" s="35" t="e">
        <f>(#REF!/AQ27)-1</f>
        <v>#REF!</v>
      </c>
      <c r="AT27" s="35" t="e">
        <f>(#REF!/AR27)-1</f>
        <v>#REF!</v>
      </c>
    </row>
    <row r="28" spans="1:46">
      <c r="A28" s="248" t="s">
        <v>62</v>
      </c>
      <c r="B28" s="82">
        <v>1833642161.8</v>
      </c>
      <c r="C28" s="78">
        <v>10</v>
      </c>
      <c r="D28" s="75">
        <v>1833501950.78</v>
      </c>
      <c r="E28" s="82">
        <v>10</v>
      </c>
      <c r="F28" s="29">
        <f t="shared" si="22"/>
        <v>-7.6465857363544913E-5</v>
      </c>
      <c r="G28" s="29">
        <f t="shared" si="23"/>
        <v>0</v>
      </c>
      <c r="H28" s="75">
        <v>1833501950.78</v>
      </c>
      <c r="I28" s="82">
        <v>10</v>
      </c>
      <c r="J28" s="29">
        <f t="shared" si="24"/>
        <v>0</v>
      </c>
      <c r="K28" s="29">
        <f t="shared" si="25"/>
        <v>0</v>
      </c>
      <c r="L28" s="75">
        <v>1768682911.3699999</v>
      </c>
      <c r="M28" s="82">
        <v>10</v>
      </c>
      <c r="N28" s="29">
        <f t="shared" si="26"/>
        <v>-3.5352588189189037E-2</v>
      </c>
      <c r="O28" s="29">
        <f t="shared" si="27"/>
        <v>0</v>
      </c>
      <c r="P28" s="75">
        <v>1790551748.9200001</v>
      </c>
      <c r="Q28" s="82">
        <v>10</v>
      </c>
      <c r="R28" s="29">
        <f t="shared" si="28"/>
        <v>1.2364476079582213E-2</v>
      </c>
      <c r="S28" s="29">
        <f t="shared" si="29"/>
        <v>0</v>
      </c>
      <c r="T28" s="75">
        <v>1763884715.3299999</v>
      </c>
      <c r="U28" s="82">
        <v>10</v>
      </c>
      <c r="V28" s="29">
        <f t="shared" si="30"/>
        <v>-1.4893193456198515E-2</v>
      </c>
      <c r="W28" s="29">
        <f t="shared" si="31"/>
        <v>0</v>
      </c>
      <c r="X28" s="75">
        <v>1771854033.1099999</v>
      </c>
      <c r="Y28" s="82">
        <v>10</v>
      </c>
      <c r="Z28" s="29">
        <f t="shared" si="32"/>
        <v>4.5180491166674774E-3</v>
      </c>
      <c r="AA28" s="29">
        <f t="shared" si="33"/>
        <v>0</v>
      </c>
      <c r="AB28" s="75">
        <v>1826549102.3499999</v>
      </c>
      <c r="AC28" s="82">
        <v>10</v>
      </c>
      <c r="AD28" s="29">
        <f t="shared" si="34"/>
        <v>3.0868834688373249E-2</v>
      </c>
      <c r="AE28" s="29">
        <f t="shared" si="35"/>
        <v>0</v>
      </c>
      <c r="AF28" s="75">
        <v>1857975031.76</v>
      </c>
      <c r="AG28" s="82">
        <v>10</v>
      </c>
      <c r="AH28" s="29">
        <f t="shared" si="36"/>
        <v>1.7205083274010068E-2</v>
      </c>
      <c r="AI28" s="29">
        <f t="shared" si="37"/>
        <v>0</v>
      </c>
      <c r="AJ28" s="30">
        <f t="shared" si="44"/>
        <v>1.8292744569852388E-3</v>
      </c>
      <c r="AK28" s="30">
        <f t="shared" si="45"/>
        <v>0</v>
      </c>
      <c r="AL28" s="31">
        <f t="shared" si="46"/>
        <v>1.3347725629410317E-2</v>
      </c>
      <c r="AM28" s="31">
        <f t="shared" si="47"/>
        <v>0</v>
      </c>
      <c r="AN28" s="32">
        <f t="shared" si="48"/>
        <v>2.0238017519159237E-2</v>
      </c>
      <c r="AO28" s="95">
        <f t="shared" si="49"/>
        <v>0</v>
      </c>
      <c r="AP28" s="36"/>
      <c r="AQ28" s="44">
        <v>246915130.99000001</v>
      </c>
      <c r="AR28" s="41">
        <v>10</v>
      </c>
      <c r="AS28" s="35" t="e">
        <f>(#REF!/AQ28)-1</f>
        <v>#REF!</v>
      </c>
      <c r="AT28" s="35" t="e">
        <f>(#REF!/AR28)-1</f>
        <v>#REF!</v>
      </c>
    </row>
    <row r="29" spans="1:46">
      <c r="A29" s="248" t="s">
        <v>91</v>
      </c>
      <c r="B29" s="82">
        <v>35950845791.230003</v>
      </c>
      <c r="C29" s="78">
        <v>1</v>
      </c>
      <c r="D29" s="75">
        <v>34404619472.870003</v>
      </c>
      <c r="E29" s="82">
        <v>1</v>
      </c>
      <c r="F29" s="29">
        <f t="shared" si="22"/>
        <v>-4.3009455948243458E-2</v>
      </c>
      <c r="G29" s="29">
        <f t="shared" si="23"/>
        <v>0</v>
      </c>
      <c r="H29" s="75">
        <v>34591864216.18</v>
      </c>
      <c r="I29" s="82">
        <v>1</v>
      </c>
      <c r="J29" s="29">
        <f t="shared" si="24"/>
        <v>5.442430295084376E-3</v>
      </c>
      <c r="K29" s="29">
        <f t="shared" si="25"/>
        <v>0</v>
      </c>
      <c r="L29" s="75">
        <v>34171653120.459999</v>
      </c>
      <c r="M29" s="82">
        <v>1</v>
      </c>
      <c r="N29" s="29">
        <f t="shared" si="26"/>
        <v>-1.2147685741766171E-2</v>
      </c>
      <c r="O29" s="29">
        <f t="shared" si="27"/>
        <v>0</v>
      </c>
      <c r="P29" s="75">
        <v>35012941453.720001</v>
      </c>
      <c r="Q29" s="82">
        <v>1</v>
      </c>
      <c r="R29" s="29">
        <f t="shared" si="28"/>
        <v>2.4619480078834338E-2</v>
      </c>
      <c r="S29" s="29">
        <f t="shared" si="29"/>
        <v>0</v>
      </c>
      <c r="T29" s="75">
        <v>27286018263.119999</v>
      </c>
      <c r="U29" s="82">
        <v>1</v>
      </c>
      <c r="V29" s="29">
        <f t="shared" si="30"/>
        <v>-0.22068763348013551</v>
      </c>
      <c r="W29" s="29">
        <f t="shared" si="31"/>
        <v>0</v>
      </c>
      <c r="X29" s="75">
        <v>28233803464.389999</v>
      </c>
      <c r="Y29" s="82">
        <v>1</v>
      </c>
      <c r="Z29" s="29">
        <f t="shared" si="32"/>
        <v>3.4735196324010183E-2</v>
      </c>
      <c r="AA29" s="29">
        <f t="shared" si="33"/>
        <v>0</v>
      </c>
      <c r="AB29" s="75">
        <v>28286499703.470001</v>
      </c>
      <c r="AC29" s="82">
        <v>1</v>
      </c>
      <c r="AD29" s="29">
        <f t="shared" si="34"/>
        <v>1.8664236699977451E-3</v>
      </c>
      <c r="AE29" s="29">
        <f t="shared" si="35"/>
        <v>0</v>
      </c>
      <c r="AF29" s="75">
        <v>28357804439.029999</v>
      </c>
      <c r="AG29" s="82">
        <v>1</v>
      </c>
      <c r="AH29" s="29">
        <f t="shared" si="36"/>
        <v>2.5208044935743803E-3</v>
      </c>
      <c r="AI29" s="29">
        <f t="shared" si="37"/>
        <v>0</v>
      </c>
      <c r="AJ29" s="30">
        <f t="shared" si="44"/>
        <v>-2.5832555038580514E-2</v>
      </c>
      <c r="AK29" s="30">
        <f t="shared" si="45"/>
        <v>0</v>
      </c>
      <c r="AL29" s="31">
        <f t="shared" si="46"/>
        <v>-0.17575590506409353</v>
      </c>
      <c r="AM29" s="31">
        <f t="shared" si="47"/>
        <v>0</v>
      </c>
      <c r="AN29" s="32">
        <f t="shared" si="48"/>
        <v>8.2127039783743527E-2</v>
      </c>
      <c r="AO29" s="95">
        <f t="shared" si="49"/>
        <v>0</v>
      </c>
      <c r="AP29" s="36"/>
      <c r="AQ29" s="44"/>
      <c r="AR29" s="41"/>
      <c r="AS29" s="35"/>
      <c r="AT29" s="35"/>
    </row>
    <row r="30" spans="1:46">
      <c r="A30" s="248" t="s">
        <v>95</v>
      </c>
      <c r="B30" s="82">
        <v>1992022505.8420687</v>
      </c>
      <c r="C30" s="78">
        <v>100</v>
      </c>
      <c r="D30" s="75">
        <v>1961543029.1300001</v>
      </c>
      <c r="E30" s="82">
        <v>100</v>
      </c>
      <c r="F30" s="29">
        <f t="shared" si="22"/>
        <v>-1.530076925470491E-2</v>
      </c>
      <c r="G30" s="29">
        <f t="shared" si="23"/>
        <v>0</v>
      </c>
      <c r="H30" s="75">
        <v>1953250952.8399999</v>
      </c>
      <c r="I30" s="82">
        <v>100</v>
      </c>
      <c r="J30" s="29">
        <f t="shared" si="24"/>
        <v>-4.2273231669447348E-3</v>
      </c>
      <c r="K30" s="29">
        <f t="shared" si="25"/>
        <v>0</v>
      </c>
      <c r="L30" s="75">
        <v>2051819364.8987272</v>
      </c>
      <c r="M30" s="82">
        <v>100</v>
      </c>
      <c r="N30" s="29">
        <f t="shared" si="26"/>
        <v>5.0463772673659854E-2</v>
      </c>
      <c r="O30" s="29">
        <f t="shared" si="27"/>
        <v>0</v>
      </c>
      <c r="P30" s="75">
        <v>2067218975.6714466</v>
      </c>
      <c r="Q30" s="82">
        <v>100</v>
      </c>
      <c r="R30" s="29">
        <f t="shared" si="28"/>
        <v>7.5053442989019992E-3</v>
      </c>
      <c r="S30" s="29">
        <f t="shared" si="29"/>
        <v>0</v>
      </c>
      <c r="T30" s="75">
        <v>2082782132.6828768</v>
      </c>
      <c r="U30" s="82">
        <v>100</v>
      </c>
      <c r="V30" s="29">
        <f t="shared" si="30"/>
        <v>7.52854786773387E-3</v>
      </c>
      <c r="W30" s="29">
        <f t="shared" si="31"/>
        <v>0</v>
      </c>
      <c r="X30" s="75">
        <v>2041441207.7146933</v>
      </c>
      <c r="Y30" s="82">
        <v>100</v>
      </c>
      <c r="Z30" s="29">
        <f t="shared" si="32"/>
        <v>-1.984889553230965E-2</v>
      </c>
      <c r="AA30" s="29">
        <f t="shared" si="33"/>
        <v>0</v>
      </c>
      <c r="AB30" s="75">
        <v>2042891760.8025601</v>
      </c>
      <c r="AC30" s="82">
        <v>100</v>
      </c>
      <c r="AD30" s="29">
        <f t="shared" si="34"/>
        <v>7.1055344742972819E-4</v>
      </c>
      <c r="AE30" s="29">
        <f t="shared" si="35"/>
        <v>0</v>
      </c>
      <c r="AF30" s="75">
        <v>2026586151.6328866</v>
      </c>
      <c r="AG30" s="82">
        <v>100</v>
      </c>
      <c r="AH30" s="29">
        <f t="shared" si="36"/>
        <v>-7.9816314709046082E-3</v>
      </c>
      <c r="AI30" s="29">
        <f t="shared" si="37"/>
        <v>0</v>
      </c>
      <c r="AJ30" s="30">
        <f t="shared" si="44"/>
        <v>2.3561998578576935E-3</v>
      </c>
      <c r="AK30" s="30">
        <f t="shared" si="45"/>
        <v>0</v>
      </c>
      <c r="AL30" s="31">
        <f t="shared" si="46"/>
        <v>3.3159161709409454E-2</v>
      </c>
      <c r="AM30" s="31">
        <f t="shared" si="47"/>
        <v>0</v>
      </c>
      <c r="AN30" s="32">
        <f t="shared" si="48"/>
        <v>2.1795680890207624E-2</v>
      </c>
      <c r="AO30" s="95">
        <f t="shared" si="49"/>
        <v>0</v>
      </c>
      <c r="AP30" s="36"/>
      <c r="AQ30" s="44"/>
      <c r="AR30" s="41"/>
      <c r="AS30" s="35"/>
      <c r="AT30" s="35"/>
    </row>
    <row r="31" spans="1:46">
      <c r="A31" s="248" t="s">
        <v>98</v>
      </c>
      <c r="B31" s="82">
        <v>4952880820.5200005</v>
      </c>
      <c r="C31" s="78">
        <v>100</v>
      </c>
      <c r="D31" s="75">
        <v>4857908449.8000002</v>
      </c>
      <c r="E31" s="82">
        <v>10</v>
      </c>
      <c r="F31" s="29">
        <f t="shared" si="22"/>
        <v>-1.9175177873557065E-2</v>
      </c>
      <c r="G31" s="29">
        <f t="shared" si="23"/>
        <v>-0.9</v>
      </c>
      <c r="H31" s="75">
        <v>4697168588.1099997</v>
      </c>
      <c r="I31" s="82">
        <v>100</v>
      </c>
      <c r="J31" s="29">
        <f t="shared" si="24"/>
        <v>-3.3088285493856555E-2</v>
      </c>
      <c r="K31" s="29">
        <f t="shared" si="25"/>
        <v>9</v>
      </c>
      <c r="L31" s="75">
        <v>4583181834.3400002</v>
      </c>
      <c r="M31" s="82">
        <v>100</v>
      </c>
      <c r="N31" s="29">
        <f t="shared" si="26"/>
        <v>-2.4267119996189954E-2</v>
      </c>
      <c r="O31" s="29">
        <f t="shared" si="27"/>
        <v>0</v>
      </c>
      <c r="P31" s="75">
        <v>4646293207.6899996</v>
      </c>
      <c r="Q31" s="82">
        <v>100</v>
      </c>
      <c r="R31" s="29">
        <f t="shared" si="28"/>
        <v>1.3770209350440875E-2</v>
      </c>
      <c r="S31" s="29">
        <f t="shared" si="29"/>
        <v>0</v>
      </c>
      <c r="T31" s="75">
        <v>5054309601.5</v>
      </c>
      <c r="U31" s="82">
        <v>100</v>
      </c>
      <c r="V31" s="29">
        <f t="shared" si="30"/>
        <v>8.7815463977757482E-2</v>
      </c>
      <c r="W31" s="29">
        <f t="shared" si="31"/>
        <v>0</v>
      </c>
      <c r="X31" s="75">
        <v>5017611044.0600004</v>
      </c>
      <c r="Y31" s="82">
        <v>100</v>
      </c>
      <c r="Z31" s="29">
        <f t="shared" si="32"/>
        <v>-7.2608447707889351E-3</v>
      </c>
      <c r="AA31" s="29">
        <f t="shared" si="33"/>
        <v>0</v>
      </c>
      <c r="AB31" s="75">
        <v>4990651597.71</v>
      </c>
      <c r="AC31" s="82">
        <v>100</v>
      </c>
      <c r="AD31" s="29">
        <f t="shared" si="34"/>
        <v>-5.3729645668561315E-3</v>
      </c>
      <c r="AE31" s="29">
        <f t="shared" si="35"/>
        <v>0</v>
      </c>
      <c r="AF31" s="75">
        <v>5033741943.5200005</v>
      </c>
      <c r="AG31" s="82">
        <v>100</v>
      </c>
      <c r="AH31" s="29">
        <f t="shared" si="36"/>
        <v>8.6342123801574858E-3</v>
      </c>
      <c r="AI31" s="29">
        <f t="shared" si="37"/>
        <v>0</v>
      </c>
      <c r="AJ31" s="30">
        <f t="shared" si="44"/>
        <v>2.6319366258883998E-3</v>
      </c>
      <c r="AK31" s="30">
        <f t="shared" si="45"/>
        <v>1.0125</v>
      </c>
      <c r="AL31" s="31">
        <f t="shared" si="46"/>
        <v>3.6195308235427805E-2</v>
      </c>
      <c r="AM31" s="31">
        <f t="shared" si="47"/>
        <v>9</v>
      </c>
      <c r="AN31" s="32">
        <f t="shared" si="48"/>
        <v>3.7897061873910662E-2</v>
      </c>
      <c r="AO31" s="95">
        <f t="shared" si="49"/>
        <v>3.2427666758935518</v>
      </c>
      <c r="AP31" s="36"/>
      <c r="AQ31" s="44"/>
      <c r="AR31" s="41"/>
      <c r="AS31" s="35"/>
      <c r="AT31" s="35"/>
    </row>
    <row r="32" spans="1:46">
      <c r="A32" s="248" t="s">
        <v>104</v>
      </c>
      <c r="B32" s="82">
        <v>867936978.78999996</v>
      </c>
      <c r="C32" s="78">
        <v>10</v>
      </c>
      <c r="D32" s="75">
        <v>867865547.38999999</v>
      </c>
      <c r="E32" s="270">
        <v>10</v>
      </c>
      <c r="F32" s="29">
        <f t="shared" si="22"/>
        <v>-8.2300215045059405E-5</v>
      </c>
      <c r="G32" s="29">
        <f t="shared" si="23"/>
        <v>0</v>
      </c>
      <c r="H32" s="75">
        <v>836520011.60000002</v>
      </c>
      <c r="I32" s="82">
        <v>10</v>
      </c>
      <c r="J32" s="29">
        <f t="shared" si="24"/>
        <v>-3.6117963069588192E-2</v>
      </c>
      <c r="K32" s="29">
        <f t="shared" si="25"/>
        <v>0</v>
      </c>
      <c r="L32" s="75">
        <v>801983848.74000001</v>
      </c>
      <c r="M32" s="82">
        <v>10</v>
      </c>
      <c r="N32" s="29">
        <f t="shared" si="26"/>
        <v>-4.1285519032525211E-2</v>
      </c>
      <c r="O32" s="29">
        <f t="shared" si="27"/>
        <v>0</v>
      </c>
      <c r="P32" s="75">
        <v>775489909.10000002</v>
      </c>
      <c r="Q32" s="82">
        <v>10</v>
      </c>
      <c r="R32" s="29">
        <f t="shared" si="28"/>
        <v>-3.3035502749369228E-2</v>
      </c>
      <c r="S32" s="29">
        <f t="shared" si="29"/>
        <v>0</v>
      </c>
      <c r="T32" s="75">
        <v>776855576.02999997</v>
      </c>
      <c r="U32" s="82">
        <v>10</v>
      </c>
      <c r="V32" s="29">
        <f t="shared" si="30"/>
        <v>1.7610376537134846E-3</v>
      </c>
      <c r="W32" s="29">
        <f t="shared" si="31"/>
        <v>0</v>
      </c>
      <c r="X32" s="75">
        <v>773092415.05999994</v>
      </c>
      <c r="Y32" s="82">
        <v>10</v>
      </c>
      <c r="Z32" s="29">
        <f t="shared" si="32"/>
        <v>-4.8440934018020177E-3</v>
      </c>
      <c r="AA32" s="29">
        <f t="shared" si="33"/>
        <v>0</v>
      </c>
      <c r="AB32" s="75">
        <v>783933228.54999995</v>
      </c>
      <c r="AC32" s="82">
        <v>10</v>
      </c>
      <c r="AD32" s="29">
        <f t="shared" si="34"/>
        <v>1.4022661817421466E-2</v>
      </c>
      <c r="AE32" s="29">
        <f t="shared" si="35"/>
        <v>0</v>
      </c>
      <c r="AF32" s="75">
        <v>778377620.89999998</v>
      </c>
      <c r="AG32" s="82">
        <v>10</v>
      </c>
      <c r="AH32" s="29">
        <f t="shared" si="36"/>
        <v>-7.0868378168838326E-3</v>
      </c>
      <c r="AI32" s="29">
        <f t="shared" si="37"/>
        <v>0</v>
      </c>
      <c r="AJ32" s="30">
        <f t="shared" si="44"/>
        <v>-1.3333564601759825E-2</v>
      </c>
      <c r="AK32" s="30">
        <f t="shared" si="45"/>
        <v>0</v>
      </c>
      <c r="AL32" s="31">
        <f t="shared" si="46"/>
        <v>-0.10311266158579985</v>
      </c>
      <c r="AM32" s="31">
        <f t="shared" si="47"/>
        <v>0</v>
      </c>
      <c r="AN32" s="32">
        <f t="shared" si="48"/>
        <v>2.0533964207719916E-2</v>
      </c>
      <c r="AO32" s="95">
        <f t="shared" si="49"/>
        <v>0</v>
      </c>
      <c r="AP32" s="36"/>
      <c r="AQ32" s="44"/>
      <c r="AR32" s="41"/>
      <c r="AS32" s="35"/>
      <c r="AT32" s="35"/>
    </row>
    <row r="33" spans="1:47">
      <c r="A33" s="248" t="s">
        <v>106</v>
      </c>
      <c r="B33" s="82">
        <v>1974557168.7</v>
      </c>
      <c r="C33" s="78">
        <v>100</v>
      </c>
      <c r="D33" s="75">
        <v>1964191176.1700001</v>
      </c>
      <c r="E33" s="82">
        <v>100</v>
      </c>
      <c r="F33" s="29">
        <f t="shared" si="22"/>
        <v>-5.2497809100278854E-3</v>
      </c>
      <c r="G33" s="29">
        <f t="shared" si="23"/>
        <v>0</v>
      </c>
      <c r="H33" s="75">
        <v>1943713021.2</v>
      </c>
      <c r="I33" s="82">
        <v>100</v>
      </c>
      <c r="J33" s="29">
        <f t="shared" si="24"/>
        <v>-1.0425744305567357E-2</v>
      </c>
      <c r="K33" s="29">
        <f t="shared" si="25"/>
        <v>0</v>
      </c>
      <c r="L33" s="75">
        <v>1943713021.2</v>
      </c>
      <c r="M33" s="82">
        <v>100</v>
      </c>
      <c r="N33" s="29">
        <f t="shared" si="26"/>
        <v>0</v>
      </c>
      <c r="O33" s="29">
        <f t="shared" si="27"/>
        <v>0</v>
      </c>
      <c r="P33" s="75">
        <v>2079058596.27</v>
      </c>
      <c r="Q33" s="82">
        <v>100</v>
      </c>
      <c r="R33" s="29">
        <f t="shared" si="28"/>
        <v>6.9632488743858356E-2</v>
      </c>
      <c r="S33" s="29">
        <f t="shared" si="29"/>
        <v>0</v>
      </c>
      <c r="T33" s="75">
        <v>2075674787.4200001</v>
      </c>
      <c r="U33" s="82">
        <v>100</v>
      </c>
      <c r="V33" s="29">
        <f t="shared" si="30"/>
        <v>-1.6275678117349519E-3</v>
      </c>
      <c r="W33" s="29">
        <f t="shared" si="31"/>
        <v>0</v>
      </c>
      <c r="X33" s="75">
        <v>2075674787.4200001</v>
      </c>
      <c r="Y33" s="82">
        <v>100</v>
      </c>
      <c r="Z33" s="29">
        <f t="shared" si="32"/>
        <v>0</v>
      </c>
      <c r="AA33" s="29">
        <f t="shared" si="33"/>
        <v>0</v>
      </c>
      <c r="AB33" s="75">
        <v>2075674787.4200001</v>
      </c>
      <c r="AC33" s="82">
        <v>100</v>
      </c>
      <c r="AD33" s="29">
        <f t="shared" si="34"/>
        <v>0</v>
      </c>
      <c r="AE33" s="29">
        <f t="shared" si="35"/>
        <v>0</v>
      </c>
      <c r="AF33" s="75">
        <v>1757073429.95</v>
      </c>
      <c r="AG33" s="82">
        <v>100</v>
      </c>
      <c r="AH33" s="29">
        <f t="shared" si="36"/>
        <v>-0.15349290717454428</v>
      </c>
      <c r="AI33" s="29">
        <f t="shared" si="37"/>
        <v>0</v>
      </c>
      <c r="AJ33" s="30">
        <f t="shared" si="44"/>
        <v>-1.2645438932252015E-2</v>
      </c>
      <c r="AK33" s="30">
        <f t="shared" si="45"/>
        <v>0</v>
      </c>
      <c r="AL33" s="31">
        <f t="shared" si="46"/>
        <v>-0.10544683670958212</v>
      </c>
      <c r="AM33" s="31">
        <f t="shared" si="47"/>
        <v>0</v>
      </c>
      <c r="AN33" s="32">
        <f t="shared" si="48"/>
        <v>6.2413831292376286E-2</v>
      </c>
      <c r="AO33" s="95">
        <f t="shared" si="49"/>
        <v>0</v>
      </c>
      <c r="AP33" s="36"/>
      <c r="AQ33" s="44"/>
      <c r="AR33" s="41"/>
      <c r="AS33" s="35"/>
      <c r="AT33" s="35"/>
    </row>
    <row r="34" spans="1:47">
      <c r="A34" s="248" t="s">
        <v>107</v>
      </c>
      <c r="B34" s="82">
        <v>8295860686.2399998</v>
      </c>
      <c r="C34" s="78">
        <v>100</v>
      </c>
      <c r="D34" s="273">
        <v>7999396538.6599998</v>
      </c>
      <c r="E34" s="82">
        <v>100</v>
      </c>
      <c r="F34" s="29">
        <f t="shared" si="22"/>
        <v>-3.5736394184117955E-2</v>
      </c>
      <c r="G34" s="29">
        <f t="shared" si="23"/>
        <v>0</v>
      </c>
      <c r="H34" s="75">
        <v>8011706120.5</v>
      </c>
      <c r="I34" s="82">
        <v>100</v>
      </c>
      <c r="J34" s="29">
        <f t="shared" si="24"/>
        <v>1.5388138068302541E-3</v>
      </c>
      <c r="K34" s="29">
        <f t="shared" si="25"/>
        <v>0</v>
      </c>
      <c r="L34" s="75">
        <v>8057523067.3800001</v>
      </c>
      <c r="M34" s="82">
        <v>100</v>
      </c>
      <c r="N34" s="29">
        <f t="shared" si="26"/>
        <v>5.718750312466621E-3</v>
      </c>
      <c r="O34" s="29">
        <f t="shared" si="27"/>
        <v>0</v>
      </c>
      <c r="P34" s="75">
        <v>8588293630.1700001</v>
      </c>
      <c r="Q34" s="82">
        <v>100</v>
      </c>
      <c r="R34" s="29">
        <f t="shared" si="28"/>
        <v>6.5872670590142832E-2</v>
      </c>
      <c r="S34" s="29">
        <f t="shared" si="29"/>
        <v>0</v>
      </c>
      <c r="T34" s="75">
        <v>8392230885.71</v>
      </c>
      <c r="U34" s="82">
        <v>100</v>
      </c>
      <c r="V34" s="29">
        <f t="shared" si="30"/>
        <v>-2.2829068602317815E-2</v>
      </c>
      <c r="W34" s="29">
        <f t="shared" si="31"/>
        <v>0</v>
      </c>
      <c r="X34" s="75">
        <v>8560216429.4899998</v>
      </c>
      <c r="Y34" s="82">
        <v>100</v>
      </c>
      <c r="Z34" s="29">
        <f t="shared" si="32"/>
        <v>2.001679244383513E-2</v>
      </c>
      <c r="AA34" s="29">
        <f t="shared" si="33"/>
        <v>0</v>
      </c>
      <c r="AB34" s="75">
        <v>8129024971.8299999</v>
      </c>
      <c r="AC34" s="82">
        <v>100</v>
      </c>
      <c r="AD34" s="29">
        <f t="shared" si="34"/>
        <v>-5.03715602533766E-2</v>
      </c>
      <c r="AE34" s="29">
        <f t="shared" si="35"/>
        <v>0</v>
      </c>
      <c r="AF34" s="75">
        <v>8141356839.3999996</v>
      </c>
      <c r="AG34" s="82">
        <v>100</v>
      </c>
      <c r="AH34" s="29">
        <f t="shared" si="36"/>
        <v>1.5170168147759489E-3</v>
      </c>
      <c r="AI34" s="29">
        <f t="shared" si="37"/>
        <v>0</v>
      </c>
      <c r="AJ34" s="30">
        <f t="shared" si="44"/>
        <v>-1.7841223839701978E-3</v>
      </c>
      <c r="AK34" s="30">
        <f t="shared" si="45"/>
        <v>0</v>
      </c>
      <c r="AL34" s="31">
        <f t="shared" si="46"/>
        <v>1.7746376248998892E-2</v>
      </c>
      <c r="AM34" s="31">
        <f t="shared" si="47"/>
        <v>0</v>
      </c>
      <c r="AN34" s="32">
        <f t="shared" si="48"/>
        <v>3.603042303178456E-2</v>
      </c>
      <c r="AO34" s="95">
        <f t="shared" si="49"/>
        <v>0</v>
      </c>
      <c r="AP34" s="36"/>
      <c r="AQ34" s="44"/>
      <c r="AR34" s="41"/>
      <c r="AS34" s="35"/>
      <c r="AT34" s="35"/>
    </row>
    <row r="35" spans="1:47">
      <c r="A35" s="248" t="s">
        <v>110</v>
      </c>
      <c r="B35" s="82">
        <v>8349438856.29</v>
      </c>
      <c r="C35" s="78">
        <v>100</v>
      </c>
      <c r="D35" s="273">
        <v>8499079713.0500002</v>
      </c>
      <c r="E35" s="78">
        <v>100</v>
      </c>
      <c r="F35" s="29">
        <f t="shared" si="22"/>
        <v>1.7922265116926892E-2</v>
      </c>
      <c r="G35" s="29">
        <f t="shared" si="23"/>
        <v>0</v>
      </c>
      <c r="H35" s="75">
        <v>8583078594.5900002</v>
      </c>
      <c r="I35" s="78">
        <v>100</v>
      </c>
      <c r="J35" s="29">
        <f t="shared" si="24"/>
        <v>9.8832914122481998E-3</v>
      </c>
      <c r="K35" s="29">
        <f t="shared" si="25"/>
        <v>0</v>
      </c>
      <c r="L35" s="75">
        <v>8873554885.3899994</v>
      </c>
      <c r="M35" s="78">
        <v>100</v>
      </c>
      <c r="N35" s="29">
        <f t="shared" si="26"/>
        <v>3.3842902357097061E-2</v>
      </c>
      <c r="O35" s="29">
        <f t="shared" si="27"/>
        <v>0</v>
      </c>
      <c r="P35" s="75">
        <v>8944386508.1599998</v>
      </c>
      <c r="Q35" s="78">
        <v>100</v>
      </c>
      <c r="R35" s="29">
        <f t="shared" si="28"/>
        <v>7.9823276786874075E-3</v>
      </c>
      <c r="S35" s="29">
        <f t="shared" si="29"/>
        <v>0</v>
      </c>
      <c r="T35" s="75">
        <v>9049451567.8199997</v>
      </c>
      <c r="U35" s="78">
        <v>100</v>
      </c>
      <c r="V35" s="29">
        <f t="shared" si="30"/>
        <v>1.1746480271637253E-2</v>
      </c>
      <c r="W35" s="29">
        <f t="shared" si="31"/>
        <v>0</v>
      </c>
      <c r="X35" s="75">
        <v>9186059052</v>
      </c>
      <c r="Y35" s="78">
        <v>100</v>
      </c>
      <c r="Z35" s="29">
        <f t="shared" si="32"/>
        <v>1.5095664434050212E-2</v>
      </c>
      <c r="AA35" s="29">
        <f t="shared" si="33"/>
        <v>0</v>
      </c>
      <c r="AB35" s="75">
        <v>9369870587.1599998</v>
      </c>
      <c r="AC35" s="78">
        <v>100</v>
      </c>
      <c r="AD35" s="29">
        <f t="shared" si="34"/>
        <v>2.0009836004698901E-2</v>
      </c>
      <c r="AE35" s="29">
        <f t="shared" si="35"/>
        <v>0</v>
      </c>
      <c r="AF35" s="75">
        <v>10190051604.73</v>
      </c>
      <c r="AG35" s="78">
        <v>100</v>
      </c>
      <c r="AH35" s="29">
        <f t="shared" si="36"/>
        <v>8.7533868257896177E-2</v>
      </c>
      <c r="AI35" s="29">
        <f t="shared" si="37"/>
        <v>0</v>
      </c>
      <c r="AJ35" s="30">
        <f t="shared" si="44"/>
        <v>2.5502079441655265E-2</v>
      </c>
      <c r="AK35" s="30">
        <f t="shared" si="45"/>
        <v>0</v>
      </c>
      <c r="AL35" s="31">
        <f t="shared" si="46"/>
        <v>0.19895941075638801</v>
      </c>
      <c r="AM35" s="31">
        <f t="shared" si="47"/>
        <v>0</v>
      </c>
      <c r="AN35" s="32">
        <f t="shared" si="48"/>
        <v>2.6331753500826147E-2</v>
      </c>
      <c r="AO35" s="95">
        <f t="shared" si="49"/>
        <v>0</v>
      </c>
      <c r="AP35" s="36"/>
      <c r="AQ35" s="44"/>
      <c r="AR35" s="41"/>
      <c r="AS35" s="35"/>
      <c r="AT35" s="35"/>
    </row>
    <row r="36" spans="1:47">
      <c r="A36" s="248" t="s">
        <v>109</v>
      </c>
      <c r="B36" s="82">
        <v>419004283.94</v>
      </c>
      <c r="C36" s="78">
        <v>1000000</v>
      </c>
      <c r="D36" s="273">
        <v>414651760.48000002</v>
      </c>
      <c r="E36" s="78">
        <v>1000000</v>
      </c>
      <c r="F36" s="29">
        <f t="shared" si="22"/>
        <v>-1.0387777946020344E-2</v>
      </c>
      <c r="G36" s="29">
        <f t="shared" si="23"/>
        <v>0</v>
      </c>
      <c r="H36" s="75">
        <v>415321917.27999997</v>
      </c>
      <c r="I36" s="78">
        <v>1000000</v>
      </c>
      <c r="J36" s="29">
        <f t="shared" si="24"/>
        <v>1.6161918599457534E-3</v>
      </c>
      <c r="K36" s="29">
        <f t="shared" si="25"/>
        <v>0</v>
      </c>
      <c r="L36" s="75">
        <v>410996395.17000002</v>
      </c>
      <c r="M36" s="78">
        <v>1000000</v>
      </c>
      <c r="N36" s="29">
        <f t="shared" si="26"/>
        <v>-1.0414865987156158E-2</v>
      </c>
      <c r="O36" s="29">
        <f t="shared" si="27"/>
        <v>0</v>
      </c>
      <c r="P36" s="75">
        <v>360919722.91000003</v>
      </c>
      <c r="Q36" s="78">
        <v>1000000</v>
      </c>
      <c r="R36" s="29">
        <f t="shared" si="28"/>
        <v>-0.12184212038961273</v>
      </c>
      <c r="S36" s="29">
        <f t="shared" si="29"/>
        <v>0</v>
      </c>
      <c r="T36" s="75">
        <v>361408751.38999999</v>
      </c>
      <c r="U36" s="78">
        <v>1000000</v>
      </c>
      <c r="V36" s="29">
        <f t="shared" si="30"/>
        <v>1.3549508352080416E-3</v>
      </c>
      <c r="W36" s="29">
        <f t="shared" si="31"/>
        <v>0</v>
      </c>
      <c r="X36" s="75">
        <v>361456280.23000002</v>
      </c>
      <c r="Y36" s="78">
        <v>1000000</v>
      </c>
      <c r="Z36" s="29">
        <f t="shared" si="32"/>
        <v>1.3150993111604126E-4</v>
      </c>
      <c r="AA36" s="29">
        <f t="shared" si="33"/>
        <v>0</v>
      </c>
      <c r="AB36" s="75">
        <v>412055533.60000002</v>
      </c>
      <c r="AC36" s="78">
        <v>1000000</v>
      </c>
      <c r="AD36" s="29">
        <f t="shared" si="34"/>
        <v>0.13998720215292135</v>
      </c>
      <c r="AE36" s="29">
        <f t="shared" si="35"/>
        <v>0</v>
      </c>
      <c r="AF36" s="75">
        <v>381703734.63999999</v>
      </c>
      <c r="AG36" s="78">
        <v>1000000</v>
      </c>
      <c r="AH36" s="29">
        <f t="shared" si="36"/>
        <v>-7.3659486367834662E-2</v>
      </c>
      <c r="AI36" s="29">
        <f t="shared" si="37"/>
        <v>0</v>
      </c>
      <c r="AJ36" s="30">
        <f t="shared" si="44"/>
        <v>-9.1517994889290886E-3</v>
      </c>
      <c r="AK36" s="30">
        <f t="shared" si="45"/>
        <v>0</v>
      </c>
      <c r="AL36" s="31">
        <f t="shared" si="46"/>
        <v>-7.9459510317427484E-2</v>
      </c>
      <c r="AM36" s="31">
        <f t="shared" si="47"/>
        <v>0</v>
      </c>
      <c r="AN36" s="32">
        <f t="shared" si="48"/>
        <v>7.5041356364788883E-2</v>
      </c>
      <c r="AO36" s="95">
        <f t="shared" si="49"/>
        <v>0</v>
      </c>
      <c r="AP36" s="36"/>
      <c r="AQ36" s="44"/>
      <c r="AR36" s="41"/>
      <c r="AS36" s="35"/>
      <c r="AT36" s="35"/>
      <c r="AU36" s="119"/>
    </row>
    <row r="37" spans="1:47">
      <c r="A37" s="248" t="s">
        <v>119</v>
      </c>
      <c r="B37" s="82">
        <v>5344357738.0500002</v>
      </c>
      <c r="C37" s="78">
        <v>1</v>
      </c>
      <c r="D37" s="75">
        <v>5803481929.79</v>
      </c>
      <c r="E37" s="82">
        <v>1</v>
      </c>
      <c r="F37" s="29">
        <f t="shared" si="22"/>
        <v>8.5908207167943201E-2</v>
      </c>
      <c r="G37" s="29">
        <f t="shared" si="23"/>
        <v>0</v>
      </c>
      <c r="H37" s="75">
        <v>5834871643.1000004</v>
      </c>
      <c r="I37" s="82">
        <v>1</v>
      </c>
      <c r="J37" s="29">
        <f t="shared" si="24"/>
        <v>5.4087724731032736E-3</v>
      </c>
      <c r="K37" s="29">
        <f t="shared" si="25"/>
        <v>0</v>
      </c>
      <c r="L37" s="75">
        <v>5771248001.2700005</v>
      </c>
      <c r="M37" s="82">
        <v>1</v>
      </c>
      <c r="N37" s="29">
        <f t="shared" si="26"/>
        <v>-1.0904034522376814E-2</v>
      </c>
      <c r="O37" s="29">
        <f t="shared" si="27"/>
        <v>0</v>
      </c>
      <c r="P37" s="75">
        <v>5780392529.8800001</v>
      </c>
      <c r="Q37" s="82">
        <v>1</v>
      </c>
      <c r="R37" s="29">
        <f t="shared" si="28"/>
        <v>1.5844976005167937E-3</v>
      </c>
      <c r="S37" s="29">
        <f t="shared" si="29"/>
        <v>0</v>
      </c>
      <c r="T37" s="75">
        <v>6009122064.8599997</v>
      </c>
      <c r="U37" s="82">
        <v>1</v>
      </c>
      <c r="V37" s="29">
        <f t="shared" si="30"/>
        <v>3.956989664588538E-2</v>
      </c>
      <c r="W37" s="29">
        <f t="shared" si="31"/>
        <v>0</v>
      </c>
      <c r="X37" s="75">
        <v>5828313157.79</v>
      </c>
      <c r="Y37" s="82">
        <v>1</v>
      </c>
      <c r="Z37" s="29">
        <f t="shared" si="32"/>
        <v>-3.0089072100453692E-2</v>
      </c>
      <c r="AA37" s="29">
        <f t="shared" si="33"/>
        <v>0</v>
      </c>
      <c r="AB37" s="75">
        <v>5974875550.4300003</v>
      </c>
      <c r="AC37" s="82">
        <v>1</v>
      </c>
      <c r="AD37" s="29">
        <f t="shared" si="34"/>
        <v>2.5146622817291166E-2</v>
      </c>
      <c r="AE37" s="29">
        <f t="shared" si="35"/>
        <v>0</v>
      </c>
      <c r="AF37" s="75">
        <v>6069829244.7799997</v>
      </c>
      <c r="AG37" s="82">
        <v>1</v>
      </c>
      <c r="AH37" s="29">
        <f t="shared" si="36"/>
        <v>1.5892162698378846E-2</v>
      </c>
      <c r="AI37" s="29">
        <f t="shared" si="37"/>
        <v>0</v>
      </c>
      <c r="AJ37" s="30">
        <f t="shared" si="44"/>
        <v>1.6564631597536017E-2</v>
      </c>
      <c r="AK37" s="30">
        <f t="shared" si="45"/>
        <v>0</v>
      </c>
      <c r="AL37" s="31">
        <f t="shared" si="46"/>
        <v>4.5894398950879066E-2</v>
      </c>
      <c r="AM37" s="31">
        <f t="shared" si="47"/>
        <v>0</v>
      </c>
      <c r="AN37" s="32">
        <f t="shared" si="48"/>
        <v>3.5237621484247632E-2</v>
      </c>
      <c r="AO37" s="95">
        <f t="shared" si="49"/>
        <v>0</v>
      </c>
      <c r="AP37" s="36"/>
      <c r="AQ37" s="44"/>
      <c r="AR37" s="41"/>
      <c r="AS37" s="35"/>
      <c r="AT37" s="35"/>
    </row>
    <row r="38" spans="1:47" s="107" customFormat="1">
      <c r="A38" s="248" t="s">
        <v>124</v>
      </c>
      <c r="B38" s="82">
        <v>10201997753.99</v>
      </c>
      <c r="C38" s="78">
        <v>1</v>
      </c>
      <c r="D38" s="75">
        <v>10285451707.709999</v>
      </c>
      <c r="E38" s="82">
        <v>1</v>
      </c>
      <c r="F38" s="29">
        <f t="shared" si="22"/>
        <v>8.1801580173217047E-3</v>
      </c>
      <c r="G38" s="29">
        <f t="shared" si="23"/>
        <v>0</v>
      </c>
      <c r="H38" s="75">
        <v>10411841379.9</v>
      </c>
      <c r="I38" s="82">
        <v>1</v>
      </c>
      <c r="J38" s="29">
        <f t="shared" si="24"/>
        <v>1.2288198494506424E-2</v>
      </c>
      <c r="K38" s="29">
        <f t="shared" si="25"/>
        <v>0</v>
      </c>
      <c r="L38" s="75">
        <v>11458654799.6</v>
      </c>
      <c r="M38" s="82">
        <v>1</v>
      </c>
      <c r="N38" s="29">
        <f t="shared" si="26"/>
        <v>0.10054066149344804</v>
      </c>
      <c r="O38" s="29">
        <f t="shared" si="27"/>
        <v>0</v>
      </c>
      <c r="P38" s="75">
        <v>11621174831.51</v>
      </c>
      <c r="Q38" s="82">
        <v>1</v>
      </c>
      <c r="R38" s="29">
        <f t="shared" si="28"/>
        <v>1.4183168509070813E-2</v>
      </c>
      <c r="S38" s="29">
        <f t="shared" si="29"/>
        <v>0</v>
      </c>
      <c r="T38" s="75">
        <v>11736226394.370001</v>
      </c>
      <c r="U38" s="82">
        <v>1</v>
      </c>
      <c r="V38" s="29">
        <f t="shared" si="30"/>
        <v>9.9001662506656707E-3</v>
      </c>
      <c r="W38" s="29">
        <f t="shared" si="31"/>
        <v>0</v>
      </c>
      <c r="X38" s="75">
        <v>11736226394.370001</v>
      </c>
      <c r="Y38" s="82">
        <v>1</v>
      </c>
      <c r="Z38" s="29">
        <f t="shared" si="32"/>
        <v>0</v>
      </c>
      <c r="AA38" s="29">
        <f t="shared" si="33"/>
        <v>0</v>
      </c>
      <c r="AB38" s="75">
        <v>12070363600.99</v>
      </c>
      <c r="AC38" s="82">
        <v>1</v>
      </c>
      <c r="AD38" s="29">
        <f t="shared" si="34"/>
        <v>2.847058291072915E-2</v>
      </c>
      <c r="AE38" s="29">
        <f t="shared" si="35"/>
        <v>0</v>
      </c>
      <c r="AF38" s="75">
        <v>12266428158.540001</v>
      </c>
      <c r="AG38" s="82">
        <v>1</v>
      </c>
      <c r="AH38" s="29">
        <f t="shared" si="36"/>
        <v>1.6243467390983989E-2</v>
      </c>
      <c r="AI38" s="29">
        <f t="shared" si="37"/>
        <v>0</v>
      </c>
      <c r="AJ38" s="30">
        <f t="shared" si="44"/>
        <v>2.3725800383340722E-2</v>
      </c>
      <c r="AK38" s="30">
        <f t="shared" si="45"/>
        <v>0</v>
      </c>
      <c r="AL38" s="31">
        <f t="shared" si="46"/>
        <v>0.19259984948887146</v>
      </c>
      <c r="AM38" s="31">
        <f t="shared" si="47"/>
        <v>0</v>
      </c>
      <c r="AN38" s="32">
        <f t="shared" si="48"/>
        <v>3.2063843623161732E-2</v>
      </c>
      <c r="AO38" s="95">
        <f t="shared" si="49"/>
        <v>0</v>
      </c>
      <c r="AP38" s="36"/>
      <c r="AQ38" s="44"/>
      <c r="AR38" s="41"/>
      <c r="AS38" s="35"/>
      <c r="AT38" s="35"/>
    </row>
    <row r="39" spans="1:47" s="109" customFormat="1">
      <c r="A39" s="248" t="s">
        <v>127</v>
      </c>
      <c r="B39" s="142">
        <v>523028406.94</v>
      </c>
      <c r="C39" s="78">
        <v>100</v>
      </c>
      <c r="D39" s="75">
        <v>520459321.41000003</v>
      </c>
      <c r="E39" s="82">
        <v>100</v>
      </c>
      <c r="F39" s="29">
        <f t="shared" si="22"/>
        <v>-4.9119426323906874E-3</v>
      </c>
      <c r="G39" s="29">
        <f t="shared" si="23"/>
        <v>0</v>
      </c>
      <c r="H39" s="75">
        <v>521631381.91000003</v>
      </c>
      <c r="I39" s="82">
        <v>100</v>
      </c>
      <c r="J39" s="29">
        <f t="shared" si="24"/>
        <v>2.251973308547376E-3</v>
      </c>
      <c r="K39" s="29">
        <f t="shared" si="25"/>
        <v>0</v>
      </c>
      <c r="L39" s="75">
        <v>515214004.26999998</v>
      </c>
      <c r="M39" s="82">
        <v>100</v>
      </c>
      <c r="N39" s="29">
        <f t="shared" si="26"/>
        <v>-1.230251450076152E-2</v>
      </c>
      <c r="O39" s="29">
        <f t="shared" si="27"/>
        <v>0</v>
      </c>
      <c r="P39" s="75">
        <v>516328787.29000002</v>
      </c>
      <c r="Q39" s="82">
        <v>100</v>
      </c>
      <c r="R39" s="29">
        <f t="shared" si="28"/>
        <v>2.163728102809554E-3</v>
      </c>
      <c r="S39" s="29">
        <f t="shared" si="29"/>
        <v>0</v>
      </c>
      <c r="T39" s="75">
        <v>515349068.58999997</v>
      </c>
      <c r="U39" s="82">
        <v>100</v>
      </c>
      <c r="V39" s="29">
        <f t="shared" si="30"/>
        <v>-1.8974706119761267E-3</v>
      </c>
      <c r="W39" s="29">
        <f t="shared" si="31"/>
        <v>0</v>
      </c>
      <c r="X39" s="75">
        <v>516328787.29000002</v>
      </c>
      <c r="Y39" s="82">
        <v>100</v>
      </c>
      <c r="Z39" s="29">
        <f t="shared" si="32"/>
        <v>1.9010778513301042E-3</v>
      </c>
      <c r="AA39" s="29">
        <f t="shared" si="33"/>
        <v>0</v>
      </c>
      <c r="AB39" s="75">
        <v>525711993.10000002</v>
      </c>
      <c r="AC39" s="82">
        <v>100</v>
      </c>
      <c r="AD39" s="29">
        <f t="shared" si="34"/>
        <v>1.8172927872661598E-2</v>
      </c>
      <c r="AE39" s="29">
        <f t="shared" si="35"/>
        <v>0</v>
      </c>
      <c r="AF39" s="75">
        <v>524095410.43000001</v>
      </c>
      <c r="AG39" s="82">
        <v>100</v>
      </c>
      <c r="AH39" s="29">
        <f t="shared" si="36"/>
        <v>-3.0750347932285297E-3</v>
      </c>
      <c r="AI39" s="29">
        <f t="shared" si="37"/>
        <v>0</v>
      </c>
      <c r="AJ39" s="30">
        <f t="shared" si="44"/>
        <v>2.8784307462397126E-4</v>
      </c>
      <c r="AK39" s="30">
        <f t="shared" si="45"/>
        <v>0</v>
      </c>
      <c r="AL39" s="31">
        <f t="shared" si="46"/>
        <v>6.9863078062456195E-3</v>
      </c>
      <c r="AM39" s="31">
        <f t="shared" si="47"/>
        <v>0</v>
      </c>
      <c r="AN39" s="32">
        <f t="shared" si="48"/>
        <v>8.713658864354679E-3</v>
      </c>
      <c r="AO39" s="95">
        <f t="shared" si="49"/>
        <v>0</v>
      </c>
      <c r="AP39" s="36"/>
      <c r="AQ39" s="44"/>
      <c r="AR39" s="41"/>
      <c r="AS39" s="35"/>
      <c r="AT39" s="35"/>
    </row>
    <row r="40" spans="1:47" s="109" customFormat="1">
      <c r="A40" s="248" t="s">
        <v>134</v>
      </c>
      <c r="B40" s="75">
        <v>4699532088.5900002</v>
      </c>
      <c r="C40" s="78">
        <v>1</v>
      </c>
      <c r="D40" s="75">
        <v>4711953617.6800003</v>
      </c>
      <c r="E40" s="82">
        <v>1</v>
      </c>
      <c r="F40" s="29">
        <f t="shared" si="22"/>
        <v>2.643141669392661E-3</v>
      </c>
      <c r="G40" s="29">
        <f t="shared" si="23"/>
        <v>0</v>
      </c>
      <c r="H40" s="75">
        <v>4515769496.25</v>
      </c>
      <c r="I40" s="82">
        <v>1</v>
      </c>
      <c r="J40" s="29">
        <f t="shared" si="24"/>
        <v>-4.1635410139413562E-2</v>
      </c>
      <c r="K40" s="29">
        <f t="shared" si="25"/>
        <v>0</v>
      </c>
      <c r="L40" s="75">
        <v>4483748913.0699997</v>
      </c>
      <c r="M40" s="82">
        <v>1</v>
      </c>
      <c r="N40" s="29">
        <f t="shared" si="26"/>
        <v>-7.0908365023039689E-3</v>
      </c>
      <c r="O40" s="29">
        <f t="shared" si="27"/>
        <v>0</v>
      </c>
      <c r="P40" s="75">
        <v>4561066261.75</v>
      </c>
      <c r="Q40" s="82">
        <v>1</v>
      </c>
      <c r="R40" s="29">
        <f t="shared" si="28"/>
        <v>1.7243906868786175E-2</v>
      </c>
      <c r="S40" s="29">
        <f t="shared" si="29"/>
        <v>0</v>
      </c>
      <c r="T40" s="75">
        <v>4544915061.3500004</v>
      </c>
      <c r="U40" s="82">
        <v>1</v>
      </c>
      <c r="V40" s="29">
        <f t="shared" si="30"/>
        <v>-3.5411018987921237E-3</v>
      </c>
      <c r="W40" s="29">
        <f t="shared" si="31"/>
        <v>0</v>
      </c>
      <c r="X40" s="75">
        <v>4460287166.6000004</v>
      </c>
      <c r="Y40" s="82">
        <v>1</v>
      </c>
      <c r="Z40" s="29">
        <f t="shared" si="32"/>
        <v>-1.8620346828849763E-2</v>
      </c>
      <c r="AA40" s="29">
        <f t="shared" si="33"/>
        <v>0</v>
      </c>
      <c r="AB40" s="75">
        <v>4407930922.6400003</v>
      </c>
      <c r="AC40" s="82">
        <v>1</v>
      </c>
      <c r="AD40" s="29">
        <f t="shared" si="34"/>
        <v>-1.1738312356222188E-2</v>
      </c>
      <c r="AE40" s="29">
        <f t="shared" si="35"/>
        <v>0</v>
      </c>
      <c r="AF40" s="75">
        <v>4404113693.8400002</v>
      </c>
      <c r="AG40" s="82">
        <v>1</v>
      </c>
      <c r="AH40" s="29">
        <f t="shared" si="36"/>
        <v>-8.6599106632868331E-4</v>
      </c>
      <c r="AI40" s="29">
        <f t="shared" si="37"/>
        <v>0</v>
      </c>
      <c r="AJ40" s="30">
        <f t="shared" si="44"/>
        <v>-7.9506187817164325E-3</v>
      </c>
      <c r="AK40" s="30">
        <f t="shared" si="45"/>
        <v>0</v>
      </c>
      <c r="AL40" s="31">
        <f t="shared" si="46"/>
        <v>-6.5331696535580436E-2</v>
      </c>
      <c r="AM40" s="31">
        <f t="shared" si="47"/>
        <v>0</v>
      </c>
      <c r="AN40" s="32">
        <f t="shared" si="48"/>
        <v>1.7238751139094677E-2</v>
      </c>
      <c r="AO40" s="95">
        <f t="shared" si="49"/>
        <v>0</v>
      </c>
      <c r="AP40" s="36"/>
      <c r="AQ40" s="44"/>
      <c r="AR40" s="41"/>
      <c r="AS40" s="35"/>
      <c r="AT40" s="35"/>
    </row>
    <row r="41" spans="1:47" s="109" customFormat="1">
      <c r="A41" s="248" t="s">
        <v>135</v>
      </c>
      <c r="B41" s="75">
        <v>835767956.11000013</v>
      </c>
      <c r="C41" s="78">
        <v>10</v>
      </c>
      <c r="D41" s="75">
        <v>847204895</v>
      </c>
      <c r="E41" s="82">
        <v>10</v>
      </c>
      <c r="F41" s="29">
        <f t="shared" si="22"/>
        <v>1.3684347199947669E-2</v>
      </c>
      <c r="G41" s="29">
        <f t="shared" si="23"/>
        <v>0</v>
      </c>
      <c r="H41" s="75">
        <v>831042515.24000001</v>
      </c>
      <c r="I41" s="82">
        <v>10</v>
      </c>
      <c r="J41" s="29">
        <f t="shared" si="24"/>
        <v>-1.9077297422838889E-2</v>
      </c>
      <c r="K41" s="29">
        <f t="shared" si="25"/>
        <v>0</v>
      </c>
      <c r="L41" s="75">
        <v>854543515.1500001</v>
      </c>
      <c r="M41" s="82">
        <v>10</v>
      </c>
      <c r="N41" s="29">
        <f t="shared" si="26"/>
        <v>2.8278938175880376E-2</v>
      </c>
      <c r="O41" s="29">
        <f t="shared" si="27"/>
        <v>0</v>
      </c>
      <c r="P41" s="75">
        <v>820543515.1500001</v>
      </c>
      <c r="Q41" s="82">
        <v>10</v>
      </c>
      <c r="R41" s="29">
        <f t="shared" si="28"/>
        <v>-3.9787324340097414E-2</v>
      </c>
      <c r="S41" s="29">
        <f t="shared" si="29"/>
        <v>0</v>
      </c>
      <c r="T41" s="75">
        <v>781977687.14999998</v>
      </c>
      <c r="U41" s="82">
        <v>10</v>
      </c>
      <c r="V41" s="29">
        <f t="shared" si="30"/>
        <v>-4.7000344634921726E-2</v>
      </c>
      <c r="W41" s="29">
        <f t="shared" si="31"/>
        <v>0</v>
      </c>
      <c r="X41" s="75">
        <v>781977687.14999998</v>
      </c>
      <c r="Y41" s="82">
        <v>10</v>
      </c>
      <c r="Z41" s="29">
        <f t="shared" si="32"/>
        <v>0</v>
      </c>
      <c r="AA41" s="29">
        <f t="shared" si="33"/>
        <v>0</v>
      </c>
      <c r="AB41" s="75">
        <v>787836232.92999995</v>
      </c>
      <c r="AC41" s="82">
        <v>10</v>
      </c>
      <c r="AD41" s="29">
        <f t="shared" si="34"/>
        <v>7.4919602902635985E-3</v>
      </c>
      <c r="AE41" s="29">
        <f t="shared" si="35"/>
        <v>0</v>
      </c>
      <c r="AF41" s="75">
        <v>688396358.32999992</v>
      </c>
      <c r="AG41" s="82">
        <v>10</v>
      </c>
      <c r="AH41" s="29">
        <f t="shared" si="36"/>
        <v>-0.12621896587591366</v>
      </c>
      <c r="AI41" s="29">
        <f t="shared" si="37"/>
        <v>0</v>
      </c>
      <c r="AJ41" s="30">
        <f t="shared" si="44"/>
        <v>-2.2828585825960007E-2</v>
      </c>
      <c r="AK41" s="30">
        <f t="shared" si="45"/>
        <v>0</v>
      </c>
      <c r="AL41" s="31">
        <f t="shared" si="46"/>
        <v>-0.18744997533329888</v>
      </c>
      <c r="AM41" s="31">
        <f t="shared" si="47"/>
        <v>0</v>
      </c>
      <c r="AN41" s="32">
        <f t="shared" si="48"/>
        <v>4.9224222728854496E-2</v>
      </c>
      <c r="AO41" s="95">
        <f t="shared" si="49"/>
        <v>0</v>
      </c>
      <c r="AP41" s="36"/>
      <c r="AQ41" s="44"/>
      <c r="AR41" s="41"/>
      <c r="AS41" s="35"/>
      <c r="AT41" s="35"/>
    </row>
    <row r="42" spans="1:47" s="109" customFormat="1">
      <c r="A42" s="248" t="s">
        <v>145</v>
      </c>
      <c r="B42" s="75">
        <v>733137706.79999995</v>
      </c>
      <c r="C42" s="78">
        <v>1</v>
      </c>
      <c r="D42" s="75">
        <v>733137706.79999995</v>
      </c>
      <c r="E42" s="82">
        <v>1</v>
      </c>
      <c r="F42" s="29">
        <f t="shared" si="22"/>
        <v>0</v>
      </c>
      <c r="G42" s="29">
        <f t="shared" si="23"/>
        <v>0</v>
      </c>
      <c r="H42" s="75">
        <v>731919144.87</v>
      </c>
      <c r="I42" s="82">
        <v>1</v>
      </c>
      <c r="J42" s="29">
        <f t="shared" si="24"/>
        <v>-1.6621187516308875E-3</v>
      </c>
      <c r="K42" s="29">
        <f t="shared" si="25"/>
        <v>0</v>
      </c>
      <c r="L42" s="75">
        <v>732133799.94000006</v>
      </c>
      <c r="M42" s="82">
        <v>1</v>
      </c>
      <c r="N42" s="29">
        <f t="shared" si="26"/>
        <v>2.932770258908564E-4</v>
      </c>
      <c r="O42" s="29">
        <f t="shared" si="27"/>
        <v>0</v>
      </c>
      <c r="P42" s="75">
        <v>733071492.46000004</v>
      </c>
      <c r="Q42" s="82">
        <v>1</v>
      </c>
      <c r="R42" s="29">
        <f t="shared" si="28"/>
        <v>1.2807666031493517E-3</v>
      </c>
      <c r="S42" s="29">
        <f t="shared" si="29"/>
        <v>0</v>
      </c>
      <c r="T42" s="75">
        <v>733012690.10000002</v>
      </c>
      <c r="U42" s="82">
        <v>1</v>
      </c>
      <c r="V42" s="29">
        <f t="shared" si="30"/>
        <v>-8.021367711720539E-5</v>
      </c>
      <c r="W42" s="29">
        <f t="shared" si="31"/>
        <v>0</v>
      </c>
      <c r="X42" s="75">
        <v>739862176.02999997</v>
      </c>
      <c r="Y42" s="82">
        <v>1</v>
      </c>
      <c r="Z42" s="29">
        <f t="shared" si="32"/>
        <v>9.3442937926020327E-3</v>
      </c>
      <c r="AA42" s="29">
        <f t="shared" si="33"/>
        <v>0</v>
      </c>
      <c r="AB42" s="75">
        <v>732650045.26999998</v>
      </c>
      <c r="AC42" s="82">
        <v>1</v>
      </c>
      <c r="AD42" s="29">
        <f t="shared" si="34"/>
        <v>-9.7479381885681813E-3</v>
      </c>
      <c r="AE42" s="29">
        <f t="shared" si="35"/>
        <v>0</v>
      </c>
      <c r="AF42" s="75">
        <v>733645699.29999995</v>
      </c>
      <c r="AG42" s="82">
        <v>1</v>
      </c>
      <c r="AH42" s="29">
        <f t="shared" si="36"/>
        <v>1.3589762758194437E-3</v>
      </c>
      <c r="AI42" s="29">
        <f t="shared" si="37"/>
        <v>0</v>
      </c>
      <c r="AJ42" s="30">
        <f t="shared" si="44"/>
        <v>9.8380385018176375E-5</v>
      </c>
      <c r="AK42" s="30">
        <f t="shared" si="45"/>
        <v>0</v>
      </c>
      <c r="AL42" s="31">
        <f t="shared" si="46"/>
        <v>6.9290188635541072E-4</v>
      </c>
      <c r="AM42" s="31">
        <f t="shared" si="47"/>
        <v>0</v>
      </c>
      <c r="AN42" s="32">
        <f t="shared" si="48"/>
        <v>5.1906916661568891E-3</v>
      </c>
      <c r="AO42" s="95">
        <f t="shared" si="49"/>
        <v>0</v>
      </c>
      <c r="AP42" s="36"/>
      <c r="AQ42" s="44"/>
      <c r="AR42" s="41"/>
      <c r="AS42" s="35"/>
      <c r="AT42" s="35"/>
    </row>
    <row r="43" spans="1:47" s="109" customFormat="1">
      <c r="A43" s="248" t="s">
        <v>183</v>
      </c>
      <c r="B43" s="75">
        <v>5985022602.4099998</v>
      </c>
      <c r="C43" s="78">
        <v>100</v>
      </c>
      <c r="D43" s="75">
        <v>6027532748.8999996</v>
      </c>
      <c r="E43" s="82">
        <v>100</v>
      </c>
      <c r="F43" s="29">
        <f t="shared" si="22"/>
        <v>7.1027545448002372E-3</v>
      </c>
      <c r="G43" s="29">
        <f t="shared" si="23"/>
        <v>0</v>
      </c>
      <c r="H43" s="75">
        <v>5995134228</v>
      </c>
      <c r="I43" s="82">
        <v>100</v>
      </c>
      <c r="J43" s="29">
        <f t="shared" si="24"/>
        <v>-5.3750883238108029E-3</v>
      </c>
      <c r="K43" s="29">
        <f t="shared" si="25"/>
        <v>0</v>
      </c>
      <c r="L43" s="75">
        <v>5455600744.04</v>
      </c>
      <c r="M43" s="82">
        <v>100</v>
      </c>
      <c r="N43" s="29">
        <f t="shared" si="26"/>
        <v>-8.9995230038409077E-2</v>
      </c>
      <c r="O43" s="29">
        <f t="shared" si="27"/>
        <v>0</v>
      </c>
      <c r="P43" s="75">
        <v>5468059245.1599998</v>
      </c>
      <c r="Q43" s="82">
        <v>100</v>
      </c>
      <c r="R43" s="29">
        <f t="shared" si="28"/>
        <v>2.283616727930511E-3</v>
      </c>
      <c r="S43" s="29">
        <f t="shared" si="29"/>
        <v>0</v>
      </c>
      <c r="T43" s="75">
        <v>5437290147.9499998</v>
      </c>
      <c r="U43" s="82">
        <v>100</v>
      </c>
      <c r="V43" s="29">
        <f t="shared" si="30"/>
        <v>-5.6270599549986602E-3</v>
      </c>
      <c r="W43" s="29">
        <f t="shared" si="31"/>
        <v>0</v>
      </c>
      <c r="X43" s="75">
        <v>5560650565.9799995</v>
      </c>
      <c r="Y43" s="82">
        <v>100</v>
      </c>
      <c r="Z43" s="29">
        <f t="shared" si="32"/>
        <v>2.2687849033862912E-2</v>
      </c>
      <c r="AA43" s="29">
        <f t="shared" si="33"/>
        <v>0</v>
      </c>
      <c r="AB43" s="75">
        <v>5544186655.1099997</v>
      </c>
      <c r="AC43" s="82">
        <v>100</v>
      </c>
      <c r="AD43" s="29">
        <f t="shared" si="34"/>
        <v>-2.9607886118084665E-3</v>
      </c>
      <c r="AE43" s="29">
        <f t="shared" si="35"/>
        <v>0</v>
      </c>
      <c r="AF43" s="75">
        <v>5559918583.3000002</v>
      </c>
      <c r="AG43" s="82">
        <v>100</v>
      </c>
      <c r="AH43" s="29">
        <f t="shared" si="36"/>
        <v>2.8375538503020341E-3</v>
      </c>
      <c r="AI43" s="29">
        <f t="shared" si="37"/>
        <v>0</v>
      </c>
      <c r="AJ43" s="30">
        <f t="shared" si="44"/>
        <v>-8.6307990965164161E-3</v>
      </c>
      <c r="AK43" s="30">
        <f t="shared" si="45"/>
        <v>0</v>
      </c>
      <c r="AL43" s="31">
        <f t="shared" si="46"/>
        <v>-7.7579697212816823E-2</v>
      </c>
      <c r="AM43" s="31">
        <f t="shared" si="47"/>
        <v>0</v>
      </c>
      <c r="AN43" s="32">
        <f t="shared" si="48"/>
        <v>3.4123707230062104E-2</v>
      </c>
      <c r="AO43" s="95">
        <f t="shared" si="49"/>
        <v>0</v>
      </c>
      <c r="AP43" s="36"/>
      <c r="AQ43" s="44"/>
      <c r="AR43" s="41"/>
      <c r="AS43" s="35"/>
      <c r="AT43" s="35"/>
    </row>
    <row r="44" spans="1:47" s="109" customFormat="1">
      <c r="A44" s="248" t="s">
        <v>148</v>
      </c>
      <c r="B44" s="75">
        <v>391785441.05000001</v>
      </c>
      <c r="C44" s="78">
        <v>1</v>
      </c>
      <c r="D44" s="75">
        <v>411733036.25999999</v>
      </c>
      <c r="E44" s="82">
        <v>1</v>
      </c>
      <c r="F44" s="29">
        <f t="shared" si="22"/>
        <v>5.0914590283241912E-2</v>
      </c>
      <c r="G44" s="29">
        <f t="shared" si="23"/>
        <v>0</v>
      </c>
      <c r="H44" s="75">
        <v>409757559.22000003</v>
      </c>
      <c r="I44" s="82">
        <v>1</v>
      </c>
      <c r="J44" s="29">
        <f t="shared" si="24"/>
        <v>-4.7979561172557779E-3</v>
      </c>
      <c r="K44" s="29">
        <f t="shared" si="25"/>
        <v>0</v>
      </c>
      <c r="L44" s="75">
        <v>387383228.97000003</v>
      </c>
      <c r="M44" s="82">
        <v>1</v>
      </c>
      <c r="N44" s="29">
        <f t="shared" si="26"/>
        <v>-5.4603825473265172E-2</v>
      </c>
      <c r="O44" s="29">
        <f t="shared" si="27"/>
        <v>0</v>
      </c>
      <c r="P44" s="75">
        <v>387383228.97000003</v>
      </c>
      <c r="Q44" s="82">
        <v>1</v>
      </c>
      <c r="R44" s="29">
        <f t="shared" si="28"/>
        <v>0</v>
      </c>
      <c r="S44" s="29">
        <f t="shared" si="29"/>
        <v>0</v>
      </c>
      <c r="T44" s="75">
        <v>389912356.27999997</v>
      </c>
      <c r="U44" s="82">
        <v>1</v>
      </c>
      <c r="V44" s="29">
        <f t="shared" si="30"/>
        <v>6.5287475576176921E-3</v>
      </c>
      <c r="W44" s="29">
        <f t="shared" si="31"/>
        <v>0</v>
      </c>
      <c r="X44" s="75">
        <v>391297814.06</v>
      </c>
      <c r="Y44" s="82">
        <v>1</v>
      </c>
      <c r="Z44" s="29">
        <f t="shared" si="32"/>
        <v>3.5532543600775759E-3</v>
      </c>
      <c r="AA44" s="29">
        <f t="shared" si="33"/>
        <v>0</v>
      </c>
      <c r="AB44" s="75">
        <v>381234439.95999998</v>
      </c>
      <c r="AC44" s="82">
        <v>1</v>
      </c>
      <c r="AD44" s="29">
        <f t="shared" si="34"/>
        <v>-2.5717941011694348E-2</v>
      </c>
      <c r="AE44" s="29">
        <f t="shared" si="35"/>
        <v>0</v>
      </c>
      <c r="AF44" s="75">
        <v>382087202.81999999</v>
      </c>
      <c r="AG44" s="82">
        <v>1</v>
      </c>
      <c r="AH44" s="29">
        <f t="shared" si="36"/>
        <v>2.2368463355238529E-3</v>
      </c>
      <c r="AI44" s="29">
        <f t="shared" si="37"/>
        <v>0</v>
      </c>
      <c r="AJ44" s="30">
        <f t="shared" si="44"/>
        <v>-2.7357855082192836E-3</v>
      </c>
      <c r="AK44" s="30">
        <f t="shared" si="45"/>
        <v>0</v>
      </c>
      <c r="AL44" s="31">
        <f t="shared" si="46"/>
        <v>-7.200256192529407E-2</v>
      </c>
      <c r="AM44" s="31">
        <f t="shared" si="47"/>
        <v>0</v>
      </c>
      <c r="AN44" s="32">
        <f t="shared" si="48"/>
        <v>2.9901465794889653E-2</v>
      </c>
      <c r="AO44" s="95">
        <f t="shared" si="49"/>
        <v>0</v>
      </c>
      <c r="AP44" s="36"/>
      <c r="AQ44" s="44"/>
      <c r="AR44" s="41"/>
      <c r="AS44" s="35"/>
      <c r="AT44" s="35"/>
    </row>
    <row r="45" spans="1:47" s="109" customFormat="1">
      <c r="A45" s="248" t="s">
        <v>153</v>
      </c>
      <c r="B45" s="75">
        <v>242256498.94999999</v>
      </c>
      <c r="C45" s="78">
        <v>100</v>
      </c>
      <c r="D45" s="75">
        <v>244579044.56</v>
      </c>
      <c r="E45" s="82">
        <v>100</v>
      </c>
      <c r="F45" s="29">
        <f t="shared" si="22"/>
        <v>9.5871343805697916E-3</v>
      </c>
      <c r="G45" s="29">
        <f t="shared" si="23"/>
        <v>0</v>
      </c>
      <c r="H45" s="75">
        <v>243776469.97</v>
      </c>
      <c r="I45" s="82">
        <v>100</v>
      </c>
      <c r="J45" s="29">
        <f t="shared" si="24"/>
        <v>-3.2814527975765168E-3</v>
      </c>
      <c r="K45" s="29">
        <f t="shared" si="25"/>
        <v>0</v>
      </c>
      <c r="L45" s="75">
        <v>266519636.52000001</v>
      </c>
      <c r="M45" s="82">
        <v>100</v>
      </c>
      <c r="N45" s="29">
        <f t="shared" si="26"/>
        <v>9.3295167301417015E-2</v>
      </c>
      <c r="O45" s="29">
        <f t="shared" si="27"/>
        <v>0</v>
      </c>
      <c r="P45" s="75">
        <v>266134748.15000001</v>
      </c>
      <c r="Q45" s="82">
        <v>100</v>
      </c>
      <c r="R45" s="29">
        <f t="shared" si="28"/>
        <v>-1.4441276261125404E-3</v>
      </c>
      <c r="S45" s="29">
        <f t="shared" si="29"/>
        <v>0</v>
      </c>
      <c r="T45" s="75">
        <v>266620314.33000001</v>
      </c>
      <c r="U45" s="82">
        <v>100</v>
      </c>
      <c r="V45" s="29">
        <f t="shared" si="30"/>
        <v>1.8245125199747695E-3</v>
      </c>
      <c r="W45" s="29">
        <f t="shared" si="31"/>
        <v>0</v>
      </c>
      <c r="X45" s="75">
        <v>267406539.80000001</v>
      </c>
      <c r="Y45" s="82">
        <v>100</v>
      </c>
      <c r="Z45" s="29">
        <f t="shared" si="32"/>
        <v>2.9488580867355653E-3</v>
      </c>
      <c r="AA45" s="29">
        <f t="shared" si="33"/>
        <v>0</v>
      </c>
      <c r="AB45" s="75">
        <v>266523277.15000001</v>
      </c>
      <c r="AC45" s="82">
        <v>100</v>
      </c>
      <c r="AD45" s="29">
        <f t="shared" si="34"/>
        <v>-3.3030704883306892E-3</v>
      </c>
      <c r="AE45" s="29">
        <f t="shared" si="35"/>
        <v>0</v>
      </c>
      <c r="AF45" s="75">
        <v>265759320.47</v>
      </c>
      <c r="AG45" s="82">
        <v>100</v>
      </c>
      <c r="AH45" s="29">
        <f t="shared" si="36"/>
        <v>-2.8663788325327035E-3</v>
      </c>
      <c r="AI45" s="29">
        <f t="shared" si="37"/>
        <v>0</v>
      </c>
      <c r="AJ45" s="30">
        <f t="shared" si="44"/>
        <v>1.2095080318018087E-2</v>
      </c>
      <c r="AK45" s="30">
        <f t="shared" si="45"/>
        <v>0</v>
      </c>
      <c r="AL45" s="31">
        <f t="shared" si="46"/>
        <v>8.6598898724555534E-2</v>
      </c>
      <c r="AM45" s="31">
        <f t="shared" si="47"/>
        <v>0</v>
      </c>
      <c r="AN45" s="32">
        <f t="shared" si="48"/>
        <v>3.3100664847688421E-2</v>
      </c>
      <c r="AO45" s="95">
        <f t="shared" si="49"/>
        <v>0</v>
      </c>
      <c r="AP45" s="36"/>
      <c r="AQ45" s="44"/>
      <c r="AR45" s="41"/>
      <c r="AS45" s="35"/>
      <c r="AT45" s="35"/>
    </row>
    <row r="46" spans="1:47" s="125" customFormat="1">
      <c r="A46" s="248" t="s">
        <v>165</v>
      </c>
      <c r="B46" s="75">
        <v>110063486.43744813</v>
      </c>
      <c r="C46" s="78">
        <v>1</v>
      </c>
      <c r="D46" s="75">
        <v>110044432.26000001</v>
      </c>
      <c r="E46" s="82">
        <v>1</v>
      </c>
      <c r="F46" s="29">
        <f t="shared" si="22"/>
        <v>-1.7311987894325578E-4</v>
      </c>
      <c r="G46" s="29">
        <f t="shared" si="23"/>
        <v>0</v>
      </c>
      <c r="H46" s="75">
        <v>110228875</v>
      </c>
      <c r="I46" s="82">
        <v>1</v>
      </c>
      <c r="J46" s="29">
        <f t="shared" si="24"/>
        <v>1.6760751653860605E-3</v>
      </c>
      <c r="K46" s="29">
        <f t="shared" si="25"/>
        <v>0</v>
      </c>
      <c r="L46" s="75">
        <v>110276186.81999999</v>
      </c>
      <c r="M46" s="82">
        <v>1</v>
      </c>
      <c r="N46" s="29">
        <f t="shared" si="26"/>
        <v>4.2921439595562276E-4</v>
      </c>
      <c r="O46" s="29">
        <f t="shared" si="27"/>
        <v>0</v>
      </c>
      <c r="P46" s="75">
        <v>110363004.35739727</v>
      </c>
      <c r="Q46" s="82">
        <v>1</v>
      </c>
      <c r="R46" s="29">
        <f t="shared" si="28"/>
        <v>7.8727366171075174E-4</v>
      </c>
      <c r="S46" s="29">
        <f t="shared" si="29"/>
        <v>0</v>
      </c>
      <c r="T46" s="75">
        <v>110629501.63232876</v>
      </c>
      <c r="U46" s="82">
        <v>1</v>
      </c>
      <c r="V46" s="29">
        <f t="shared" si="30"/>
        <v>2.4147337822416574E-3</v>
      </c>
      <c r="W46" s="29">
        <f t="shared" si="31"/>
        <v>0</v>
      </c>
      <c r="X46" s="75">
        <v>109373246.55</v>
      </c>
      <c r="Y46" s="82">
        <v>1</v>
      </c>
      <c r="Z46" s="29">
        <f t="shared" si="32"/>
        <v>-1.1355516058491008E-2</v>
      </c>
      <c r="AA46" s="29">
        <f t="shared" si="33"/>
        <v>0</v>
      </c>
      <c r="AB46" s="75">
        <v>109494263.92</v>
      </c>
      <c r="AC46" s="82">
        <v>1</v>
      </c>
      <c r="AD46" s="29">
        <f t="shared" si="34"/>
        <v>1.1064622640115348E-3</v>
      </c>
      <c r="AE46" s="29">
        <f t="shared" si="35"/>
        <v>0</v>
      </c>
      <c r="AF46" s="75">
        <v>109615236.43000001</v>
      </c>
      <c r="AG46" s="82">
        <v>1</v>
      </c>
      <c r="AH46" s="29">
        <f t="shared" si="36"/>
        <v>1.1048296565415677E-3</v>
      </c>
      <c r="AI46" s="29">
        <f t="shared" si="37"/>
        <v>0</v>
      </c>
      <c r="AJ46" s="30">
        <f t="shared" si="44"/>
        <v>-5.0125587644838374E-4</v>
      </c>
      <c r="AK46" s="30">
        <f t="shared" si="45"/>
        <v>0</v>
      </c>
      <c r="AL46" s="31">
        <f t="shared" si="46"/>
        <v>-3.9002048643946375E-3</v>
      </c>
      <c r="AM46" s="31">
        <f t="shared" si="47"/>
        <v>0</v>
      </c>
      <c r="AN46" s="32">
        <f t="shared" si="48"/>
        <v>4.4538387158019974E-3</v>
      </c>
      <c r="AO46" s="95">
        <f t="shared" si="49"/>
        <v>0</v>
      </c>
      <c r="AP46" s="36"/>
      <c r="AQ46" s="44"/>
      <c r="AR46" s="41"/>
      <c r="AS46" s="35"/>
      <c r="AT46" s="35"/>
    </row>
    <row r="47" spans="1:47" s="125" customFormat="1">
      <c r="A47" s="248" t="s">
        <v>173</v>
      </c>
      <c r="B47" s="75">
        <v>1277296290.21</v>
      </c>
      <c r="C47" s="78">
        <v>1</v>
      </c>
      <c r="D47" s="75">
        <v>1283510921.45</v>
      </c>
      <c r="E47" s="82">
        <v>1</v>
      </c>
      <c r="F47" s="29">
        <f t="shared" si="22"/>
        <v>4.8654578327932537E-3</v>
      </c>
      <c r="G47" s="29">
        <f t="shared" si="23"/>
        <v>0</v>
      </c>
      <c r="H47" s="75">
        <v>1283165248.3</v>
      </c>
      <c r="I47" s="82">
        <v>1</v>
      </c>
      <c r="J47" s="29">
        <f t="shared" si="24"/>
        <v>-2.6931843291959183E-4</v>
      </c>
      <c r="K47" s="29">
        <f t="shared" si="25"/>
        <v>0</v>
      </c>
      <c r="L47" s="75">
        <v>1254789118.8800001</v>
      </c>
      <c r="M47" s="82">
        <v>1</v>
      </c>
      <c r="N47" s="29">
        <f t="shared" si="26"/>
        <v>-2.2114166088579721E-2</v>
      </c>
      <c r="O47" s="29">
        <f t="shared" si="27"/>
        <v>0</v>
      </c>
      <c r="P47" s="75">
        <v>1256352859.1800001</v>
      </c>
      <c r="Q47" s="82">
        <v>1</v>
      </c>
      <c r="R47" s="29">
        <f t="shared" si="28"/>
        <v>1.2462176125624326E-3</v>
      </c>
      <c r="S47" s="29">
        <f t="shared" si="29"/>
        <v>0</v>
      </c>
      <c r="T47" s="75">
        <v>1258086375.9100001</v>
      </c>
      <c r="U47" s="82">
        <v>1</v>
      </c>
      <c r="V47" s="29">
        <f t="shared" si="30"/>
        <v>1.3798008396553941E-3</v>
      </c>
      <c r="W47" s="29">
        <f t="shared" si="31"/>
        <v>0</v>
      </c>
      <c r="X47" s="75">
        <v>1257005354.3199999</v>
      </c>
      <c r="Y47" s="82">
        <v>1</v>
      </c>
      <c r="Z47" s="29">
        <f t="shared" si="32"/>
        <v>-8.5925864129815976E-4</v>
      </c>
      <c r="AA47" s="29">
        <f t="shared" si="33"/>
        <v>0</v>
      </c>
      <c r="AB47" s="75">
        <v>1267540195.8399999</v>
      </c>
      <c r="AC47" s="82">
        <v>1</v>
      </c>
      <c r="AD47" s="29">
        <f t="shared" si="34"/>
        <v>8.380904252948863E-3</v>
      </c>
      <c r="AE47" s="29">
        <f t="shared" si="35"/>
        <v>0</v>
      </c>
      <c r="AF47" s="75">
        <v>1269141829.8099999</v>
      </c>
      <c r="AG47" s="82">
        <v>1</v>
      </c>
      <c r="AH47" s="29">
        <f t="shared" si="36"/>
        <v>1.2635764729643343E-3</v>
      </c>
      <c r="AI47" s="29">
        <f t="shared" si="37"/>
        <v>0</v>
      </c>
      <c r="AJ47" s="30">
        <f t="shared" si="44"/>
        <v>-7.6334826898414936E-4</v>
      </c>
      <c r="AK47" s="30">
        <f t="shared" si="45"/>
        <v>0</v>
      </c>
      <c r="AL47" s="31">
        <f t="shared" si="46"/>
        <v>-1.1195145596242488E-2</v>
      </c>
      <c r="AM47" s="31">
        <f t="shared" si="47"/>
        <v>0</v>
      </c>
      <c r="AN47" s="32">
        <f t="shared" si="48"/>
        <v>9.1351078279971656E-3</v>
      </c>
      <c r="AO47" s="95">
        <f t="shared" si="49"/>
        <v>0</v>
      </c>
      <c r="AP47" s="36"/>
      <c r="AQ47" s="44"/>
      <c r="AR47" s="41"/>
      <c r="AS47" s="35"/>
      <c r="AT47" s="35"/>
    </row>
    <row r="48" spans="1:47" s="136" customFormat="1">
      <c r="A48" s="248" t="s">
        <v>178</v>
      </c>
      <c r="B48" s="75">
        <v>160815351.21000001</v>
      </c>
      <c r="C48" s="78">
        <v>1</v>
      </c>
      <c r="D48" s="75">
        <v>161414024.59</v>
      </c>
      <c r="E48" s="82">
        <v>1</v>
      </c>
      <c r="F48" s="29">
        <f t="shared" si="22"/>
        <v>3.7227377579035987E-3</v>
      </c>
      <c r="G48" s="29">
        <f t="shared" si="23"/>
        <v>0</v>
      </c>
      <c r="H48" s="75">
        <v>161031379.28999999</v>
      </c>
      <c r="I48" s="82">
        <v>1</v>
      </c>
      <c r="J48" s="29">
        <f t="shared" si="24"/>
        <v>-2.3705827357440026E-3</v>
      </c>
      <c r="K48" s="29">
        <f t="shared" si="25"/>
        <v>0</v>
      </c>
      <c r="L48" s="75">
        <v>160816380.97</v>
      </c>
      <c r="M48" s="82">
        <v>1</v>
      </c>
      <c r="N48" s="29">
        <f t="shared" si="26"/>
        <v>-1.3351330712556605E-3</v>
      </c>
      <c r="O48" s="29">
        <f t="shared" si="27"/>
        <v>0</v>
      </c>
      <c r="P48" s="75">
        <v>160916380.19</v>
      </c>
      <c r="Q48" s="82">
        <v>1</v>
      </c>
      <c r="R48" s="29">
        <f t="shared" si="28"/>
        <v>6.218223504149958E-4</v>
      </c>
      <c r="S48" s="29">
        <f t="shared" si="29"/>
        <v>0</v>
      </c>
      <c r="T48" s="75">
        <v>160966379.81999999</v>
      </c>
      <c r="U48" s="82">
        <v>1</v>
      </c>
      <c r="V48" s="29">
        <f t="shared" si="30"/>
        <v>3.1071808812104023E-4</v>
      </c>
      <c r="W48" s="29">
        <f t="shared" si="31"/>
        <v>0</v>
      </c>
      <c r="X48" s="75">
        <v>157766404.02000001</v>
      </c>
      <c r="Y48" s="82">
        <v>1</v>
      </c>
      <c r="Z48" s="29">
        <f t="shared" si="32"/>
        <v>-1.9879777401829762E-2</v>
      </c>
      <c r="AA48" s="29">
        <f t="shared" si="33"/>
        <v>0</v>
      </c>
      <c r="AB48" s="75">
        <v>157971218</v>
      </c>
      <c r="AC48" s="82">
        <v>1</v>
      </c>
      <c r="AD48" s="29">
        <f t="shared" si="34"/>
        <v>1.2982103589939532E-3</v>
      </c>
      <c r="AE48" s="29">
        <f t="shared" si="35"/>
        <v>0</v>
      </c>
      <c r="AF48" s="75">
        <v>157686800.63</v>
      </c>
      <c r="AG48" s="82">
        <v>1</v>
      </c>
      <c r="AH48" s="29">
        <f t="shared" si="36"/>
        <v>-1.8004379126835925E-3</v>
      </c>
      <c r="AI48" s="29">
        <f t="shared" si="37"/>
        <v>0</v>
      </c>
      <c r="AJ48" s="30">
        <f t="shared" si="44"/>
        <v>-2.4290553207599289E-3</v>
      </c>
      <c r="AK48" s="30">
        <f t="shared" si="45"/>
        <v>0</v>
      </c>
      <c r="AL48" s="31">
        <f t="shared" si="46"/>
        <v>-2.3091078792362378E-2</v>
      </c>
      <c r="AM48" s="31">
        <f t="shared" si="47"/>
        <v>0</v>
      </c>
      <c r="AN48" s="32">
        <f t="shared" si="48"/>
        <v>7.3160706310958475E-3</v>
      </c>
      <c r="AO48" s="95">
        <f t="shared" si="49"/>
        <v>0</v>
      </c>
      <c r="AP48" s="36"/>
      <c r="AQ48" s="44"/>
      <c r="AR48" s="41"/>
      <c r="AS48" s="35"/>
      <c r="AT48" s="35"/>
    </row>
    <row r="49" spans="1:48" s="136" customFormat="1">
      <c r="A49" s="248" t="s">
        <v>189</v>
      </c>
      <c r="B49" s="142">
        <v>706595442.16999996</v>
      </c>
      <c r="C49" s="78">
        <v>1</v>
      </c>
      <c r="D49" s="75">
        <v>706173869.49000001</v>
      </c>
      <c r="E49" s="82">
        <v>1</v>
      </c>
      <c r="F49" s="29">
        <f t="shared" si="22"/>
        <v>-5.9662524669741829E-4</v>
      </c>
      <c r="G49" s="29">
        <f t="shared" si="23"/>
        <v>0</v>
      </c>
      <c r="H49" s="75">
        <v>713075825.09000003</v>
      </c>
      <c r="I49" s="82">
        <v>1</v>
      </c>
      <c r="J49" s="29">
        <f t="shared" si="24"/>
        <v>9.7737340592687575E-3</v>
      </c>
      <c r="K49" s="29">
        <f t="shared" si="25"/>
        <v>0</v>
      </c>
      <c r="L49" s="75">
        <v>712019575.25999999</v>
      </c>
      <c r="M49" s="82">
        <v>1</v>
      </c>
      <c r="N49" s="29">
        <f t="shared" si="26"/>
        <v>-1.4812587845994213E-3</v>
      </c>
      <c r="O49" s="29">
        <f t="shared" si="27"/>
        <v>0</v>
      </c>
      <c r="P49" s="75">
        <v>712676839.65999997</v>
      </c>
      <c r="Q49" s="82">
        <v>1</v>
      </c>
      <c r="R49" s="29">
        <f t="shared" si="28"/>
        <v>9.2309877823228451E-4</v>
      </c>
      <c r="S49" s="29">
        <f t="shared" si="29"/>
        <v>0</v>
      </c>
      <c r="T49" s="75">
        <v>713717690.38</v>
      </c>
      <c r="U49" s="82">
        <v>1</v>
      </c>
      <c r="V49" s="29">
        <f t="shared" si="30"/>
        <v>1.4604806303184935E-3</v>
      </c>
      <c r="W49" s="29">
        <f t="shared" si="31"/>
        <v>0</v>
      </c>
      <c r="X49" s="75">
        <v>720947420.07000005</v>
      </c>
      <c r="Y49" s="82">
        <v>1</v>
      </c>
      <c r="Z49" s="29">
        <f t="shared" si="32"/>
        <v>1.0129677024189746E-2</v>
      </c>
      <c r="AA49" s="29">
        <f t="shared" si="33"/>
        <v>0</v>
      </c>
      <c r="AB49" s="75">
        <v>720931927.89999998</v>
      </c>
      <c r="AC49" s="82">
        <v>1</v>
      </c>
      <c r="AD49" s="29">
        <f t="shared" si="34"/>
        <v>-2.1488626727552598E-5</v>
      </c>
      <c r="AE49" s="29">
        <f t="shared" si="35"/>
        <v>0</v>
      </c>
      <c r="AF49" s="75">
        <v>722992815.03999996</v>
      </c>
      <c r="AG49" s="82">
        <v>1</v>
      </c>
      <c r="AH49" s="29">
        <f t="shared" si="36"/>
        <v>2.8586431814764208E-3</v>
      </c>
      <c r="AI49" s="29">
        <f t="shared" si="37"/>
        <v>0</v>
      </c>
      <c r="AJ49" s="30">
        <f t="shared" si="44"/>
        <v>2.8807826269326643E-3</v>
      </c>
      <c r="AK49" s="30">
        <f t="shared" si="45"/>
        <v>0</v>
      </c>
      <c r="AL49" s="31">
        <f t="shared" si="46"/>
        <v>2.3817003540709633E-2</v>
      </c>
      <c r="AM49" s="31">
        <f t="shared" si="47"/>
        <v>0</v>
      </c>
      <c r="AN49" s="32">
        <f t="shared" si="48"/>
        <v>4.5583905778958976E-3</v>
      </c>
      <c r="AO49" s="95">
        <f t="shared" si="49"/>
        <v>0</v>
      </c>
      <c r="AP49" s="36"/>
      <c r="AQ49" s="44"/>
      <c r="AR49" s="41"/>
      <c r="AS49" s="35"/>
      <c r="AT49" s="35"/>
    </row>
    <row r="50" spans="1:48" s="145" customFormat="1">
      <c r="A50" s="248" t="s">
        <v>199</v>
      </c>
      <c r="B50" s="142">
        <v>7169479.79</v>
      </c>
      <c r="C50" s="78">
        <v>100</v>
      </c>
      <c r="D50" s="75">
        <v>7043916.5499999998</v>
      </c>
      <c r="E50" s="82">
        <v>100</v>
      </c>
      <c r="F50" s="29">
        <f t="shared" si="22"/>
        <v>-1.751357750880838E-2</v>
      </c>
      <c r="G50" s="29">
        <f t="shared" si="23"/>
        <v>0</v>
      </c>
      <c r="H50" s="75">
        <v>7046554.2999999998</v>
      </c>
      <c r="I50" s="82">
        <v>100</v>
      </c>
      <c r="J50" s="29">
        <f t="shared" si="24"/>
        <v>3.74472068383604E-4</v>
      </c>
      <c r="K50" s="29">
        <f t="shared" si="25"/>
        <v>0</v>
      </c>
      <c r="L50" s="75">
        <v>7047804.5700000003</v>
      </c>
      <c r="M50" s="82">
        <v>100</v>
      </c>
      <c r="N50" s="29">
        <f t="shared" si="26"/>
        <v>1.774299816295298E-4</v>
      </c>
      <c r="O50" s="29">
        <f t="shared" si="27"/>
        <v>0</v>
      </c>
      <c r="P50" s="75">
        <v>7049054.46</v>
      </c>
      <c r="Q50" s="82">
        <v>100</v>
      </c>
      <c r="R50" s="29">
        <f t="shared" si="28"/>
        <v>1.773445883161974E-4</v>
      </c>
      <c r="S50" s="29">
        <f t="shared" si="29"/>
        <v>0</v>
      </c>
      <c r="T50" s="75">
        <v>7055307.6799999997</v>
      </c>
      <c r="U50" s="82">
        <v>100</v>
      </c>
      <c r="V50" s="29">
        <f t="shared" si="30"/>
        <v>8.8710053745275498E-4</v>
      </c>
      <c r="W50" s="29">
        <f t="shared" si="31"/>
        <v>0</v>
      </c>
      <c r="X50" s="75">
        <v>7056552.2199999997</v>
      </c>
      <c r="Y50" s="82">
        <v>100</v>
      </c>
      <c r="Z50" s="29">
        <f t="shared" si="32"/>
        <v>1.7639769326120122E-4</v>
      </c>
      <c r="AA50" s="29">
        <f t="shared" si="33"/>
        <v>0</v>
      </c>
      <c r="AB50" s="75">
        <v>7056552.2199999997</v>
      </c>
      <c r="AC50" s="82">
        <v>100</v>
      </c>
      <c r="AD50" s="29">
        <f t="shared" si="34"/>
        <v>0</v>
      </c>
      <c r="AE50" s="29">
        <f t="shared" si="35"/>
        <v>0</v>
      </c>
      <c r="AF50" s="75">
        <v>7078925.8899999997</v>
      </c>
      <c r="AG50" s="82">
        <v>100</v>
      </c>
      <c r="AH50" s="29">
        <f t="shared" si="36"/>
        <v>3.1706234578109489E-3</v>
      </c>
      <c r="AI50" s="29">
        <f t="shared" si="37"/>
        <v>0</v>
      </c>
      <c r="AJ50" s="30">
        <f t="shared" si="44"/>
        <v>-1.5687761477442678E-3</v>
      </c>
      <c r="AK50" s="30">
        <f t="shared" si="45"/>
        <v>0</v>
      </c>
      <c r="AL50" s="31">
        <f t="shared" si="46"/>
        <v>4.970152577971676E-3</v>
      </c>
      <c r="AM50" s="31">
        <f t="shared" si="47"/>
        <v>0</v>
      </c>
      <c r="AN50" s="32">
        <f t="shared" si="48"/>
        <v>6.5258935545315115E-3</v>
      </c>
      <c r="AO50" s="95">
        <f t="shared" si="49"/>
        <v>0</v>
      </c>
      <c r="AP50" s="36"/>
      <c r="AQ50" s="44"/>
      <c r="AR50" s="41"/>
      <c r="AS50" s="35"/>
      <c r="AT50" s="35"/>
    </row>
    <row r="51" spans="1:48">
      <c r="A51" s="248" t="s">
        <v>208</v>
      </c>
      <c r="B51" s="142">
        <v>584599149.47000003</v>
      </c>
      <c r="C51" s="78">
        <v>100</v>
      </c>
      <c r="D51" s="75">
        <v>584780020.16999996</v>
      </c>
      <c r="E51" s="82">
        <v>100</v>
      </c>
      <c r="F51" s="29">
        <f t="shared" si="22"/>
        <v>3.0939268413904909E-4</v>
      </c>
      <c r="G51" s="29">
        <f t="shared" si="23"/>
        <v>0</v>
      </c>
      <c r="H51" s="75">
        <v>617505747.97000003</v>
      </c>
      <c r="I51" s="82">
        <v>100</v>
      </c>
      <c r="J51" s="29">
        <f t="shared" si="24"/>
        <v>5.5962458824236942E-2</v>
      </c>
      <c r="K51" s="29">
        <f t="shared" si="25"/>
        <v>0</v>
      </c>
      <c r="L51" s="75">
        <v>621943329.74795389</v>
      </c>
      <c r="M51" s="82">
        <v>100</v>
      </c>
      <c r="N51" s="29">
        <f t="shared" si="26"/>
        <v>7.1863003584048454E-3</v>
      </c>
      <c r="O51" s="29">
        <f t="shared" si="27"/>
        <v>0</v>
      </c>
      <c r="P51" s="75">
        <v>685977163.12729371</v>
      </c>
      <c r="Q51" s="82">
        <v>100</v>
      </c>
      <c r="R51" s="29">
        <f t="shared" si="28"/>
        <v>0.10295766562090133</v>
      </c>
      <c r="S51" s="29">
        <f t="shared" si="29"/>
        <v>0</v>
      </c>
      <c r="T51" s="75">
        <v>696084195.99626911</v>
      </c>
      <c r="U51" s="82">
        <v>100</v>
      </c>
      <c r="V51" s="29">
        <f t="shared" si="30"/>
        <v>1.4733774551471306E-2</v>
      </c>
      <c r="W51" s="29">
        <f t="shared" si="31"/>
        <v>0</v>
      </c>
      <c r="X51" s="75">
        <v>696084195.99626911</v>
      </c>
      <c r="Y51" s="82">
        <v>100</v>
      </c>
      <c r="Z51" s="29">
        <f t="shared" si="32"/>
        <v>0</v>
      </c>
      <c r="AA51" s="29">
        <f t="shared" si="33"/>
        <v>0</v>
      </c>
      <c r="AB51" s="75">
        <v>696084195.99626911</v>
      </c>
      <c r="AC51" s="82">
        <v>100</v>
      </c>
      <c r="AD51" s="29">
        <f t="shared" si="34"/>
        <v>0</v>
      </c>
      <c r="AE51" s="29">
        <f t="shared" si="35"/>
        <v>0</v>
      </c>
      <c r="AF51" s="75">
        <v>785996321.49000001</v>
      </c>
      <c r="AG51" s="82">
        <v>100</v>
      </c>
      <c r="AH51" s="29">
        <f t="shared" si="36"/>
        <v>0.12916846268150703</v>
      </c>
      <c r="AI51" s="29">
        <f t="shared" si="37"/>
        <v>0</v>
      </c>
      <c r="AJ51" s="30">
        <f t="shared" si="44"/>
        <v>3.8789756840082568E-2</v>
      </c>
      <c r="AK51" s="30">
        <f t="shared" si="45"/>
        <v>0</v>
      </c>
      <c r="AL51" s="31">
        <f t="shared" si="46"/>
        <v>0.344088878517951</v>
      </c>
      <c r="AM51" s="31">
        <f t="shared" si="47"/>
        <v>0</v>
      </c>
      <c r="AN51" s="32">
        <f t="shared" si="48"/>
        <v>5.1614270345058583E-2</v>
      </c>
      <c r="AO51" s="95">
        <f t="shared" si="49"/>
        <v>0</v>
      </c>
      <c r="AP51" s="36"/>
      <c r="AQ51" s="45">
        <v>2266908745.4000001</v>
      </c>
      <c r="AR51" s="41">
        <v>1</v>
      </c>
      <c r="AS51" s="35" t="e">
        <f>(#REF!/AQ51)-1</f>
        <v>#REF!</v>
      </c>
      <c r="AT51" s="35" t="e">
        <f>(#REF!/AR51)-1</f>
        <v>#REF!</v>
      </c>
    </row>
    <row r="52" spans="1:48">
      <c r="A52" s="250" t="s">
        <v>47</v>
      </c>
      <c r="B52" s="83">
        <f>SUM(B23:B51)</f>
        <v>542548264283.8194</v>
      </c>
      <c r="C52" s="84"/>
      <c r="D52" s="90">
        <f>SUM(D23:D51)</f>
        <v>548165339384.65997</v>
      </c>
      <c r="E52" s="108"/>
      <c r="F52" s="29">
        <f>((D52-B52)/B52)</f>
        <v>1.0353134404098206E-2</v>
      </c>
      <c r="G52" s="29"/>
      <c r="H52" s="90">
        <f>SUM(H23:H51)</f>
        <v>543944712442</v>
      </c>
      <c r="I52" s="108"/>
      <c r="J52" s="29">
        <f>((H52-D52)/D52)</f>
        <v>-7.6995509190672566E-3</v>
      </c>
      <c r="K52" s="29"/>
      <c r="L52" s="90">
        <f>SUM(L23:L51)</f>
        <v>546435351786.04675</v>
      </c>
      <c r="M52" s="108"/>
      <c r="N52" s="29">
        <f>((L52-H52)/H52)</f>
        <v>4.5788465023682461E-3</v>
      </c>
      <c r="O52" s="29"/>
      <c r="P52" s="90">
        <f>SUM(P23:P51)</f>
        <v>548428396659.73608</v>
      </c>
      <c r="Q52" s="108"/>
      <c r="R52" s="29">
        <f>((P52-L52)/L52)</f>
        <v>3.6473571250011201E-3</v>
      </c>
      <c r="S52" s="29"/>
      <c r="T52" s="90">
        <f>SUM(T23:T51)</f>
        <v>547906811125.90155</v>
      </c>
      <c r="U52" s="108"/>
      <c r="V52" s="29">
        <f>((T52-P52)/P52)</f>
        <v>-9.5105493627118537E-4</v>
      </c>
      <c r="W52" s="29"/>
      <c r="X52" s="90">
        <f>SUM(X23:X51)</f>
        <v>555211389214.74097</v>
      </c>
      <c r="Y52" s="108"/>
      <c r="Z52" s="29">
        <f>((X52-T52)/T52)</f>
        <v>1.33317891665357E-2</v>
      </c>
      <c r="AA52" s="29"/>
      <c r="AB52" s="90">
        <f>SUM(AB23:AB51)</f>
        <v>555843226647.5686</v>
      </c>
      <c r="AC52" s="108"/>
      <c r="AD52" s="29">
        <f>((AB52-X52)/X52)</f>
        <v>1.1380123770898707E-3</v>
      </c>
      <c r="AE52" s="29"/>
      <c r="AF52" s="90">
        <f>SUM(AF23:AF51)</f>
        <v>558909333031.11304</v>
      </c>
      <c r="AG52" s="108"/>
      <c r="AH52" s="29">
        <f>((AF52-AB52)/AB52)</f>
        <v>5.5161351916382939E-3</v>
      </c>
      <c r="AI52" s="29"/>
      <c r="AJ52" s="30">
        <f t="shared" si="44"/>
        <v>3.7393336139241247E-3</v>
      </c>
      <c r="AK52" s="30"/>
      <c r="AL52" s="31">
        <f t="shared" si="46"/>
        <v>1.9599914249437359E-2</v>
      </c>
      <c r="AM52" s="31"/>
      <c r="AN52" s="32">
        <f t="shared" si="48"/>
        <v>6.5382667659600021E-3</v>
      </c>
      <c r="AO52" s="95"/>
      <c r="AP52" s="36"/>
      <c r="AQ52" s="49">
        <f>SUM(AQ23:AQ51)</f>
        <v>132930613532.55411</v>
      </c>
      <c r="AR52" s="50"/>
      <c r="AS52" s="35" t="e">
        <f>(#REF!/AQ52)-1</f>
        <v>#REF!</v>
      </c>
      <c r="AT52" s="35" t="e">
        <f>(#REF!/AR52)-1</f>
        <v>#REF!</v>
      </c>
    </row>
    <row r="53" spans="1:48" s="145" customFormat="1" ht="8.25" customHeight="1">
      <c r="A53" s="250"/>
      <c r="B53" s="79"/>
      <c r="C53" s="79"/>
      <c r="D53" s="108"/>
      <c r="E53" s="108"/>
      <c r="F53" s="29"/>
      <c r="G53" s="29"/>
      <c r="H53" s="108"/>
      <c r="I53" s="108"/>
      <c r="J53" s="29"/>
      <c r="K53" s="29"/>
      <c r="L53" s="108"/>
      <c r="M53" s="108"/>
      <c r="N53" s="29"/>
      <c r="O53" s="29"/>
      <c r="P53" s="108"/>
      <c r="Q53" s="108"/>
      <c r="R53" s="29"/>
      <c r="S53" s="29"/>
      <c r="T53" s="108"/>
      <c r="U53" s="108"/>
      <c r="V53" s="29"/>
      <c r="W53" s="29"/>
      <c r="X53" s="108"/>
      <c r="Y53" s="108"/>
      <c r="Z53" s="29"/>
      <c r="AA53" s="29"/>
      <c r="AB53" s="108"/>
      <c r="AC53" s="108"/>
      <c r="AD53" s="29"/>
      <c r="AE53" s="29"/>
      <c r="AF53" s="108"/>
      <c r="AG53" s="108"/>
      <c r="AH53" s="29"/>
      <c r="AI53" s="29"/>
      <c r="AJ53" s="30"/>
      <c r="AK53" s="30"/>
      <c r="AL53" s="31"/>
      <c r="AM53" s="31"/>
      <c r="AN53" s="32"/>
      <c r="AO53" s="95"/>
      <c r="AP53" s="36"/>
      <c r="AQ53" s="49"/>
      <c r="AR53" s="50"/>
      <c r="AS53" s="35"/>
      <c r="AT53" s="35"/>
    </row>
    <row r="54" spans="1:48">
      <c r="A54" s="251" t="s">
        <v>218</v>
      </c>
      <c r="B54" s="79"/>
      <c r="C54" s="79"/>
      <c r="D54" s="108"/>
      <c r="E54" s="108"/>
      <c r="F54" s="29"/>
      <c r="G54" s="29"/>
      <c r="H54" s="108"/>
      <c r="I54" s="108"/>
      <c r="J54" s="29"/>
      <c r="K54" s="29"/>
      <c r="L54" s="108"/>
      <c r="M54" s="108"/>
      <c r="N54" s="29"/>
      <c r="O54" s="29"/>
      <c r="P54" s="108"/>
      <c r="Q54" s="108"/>
      <c r="R54" s="29"/>
      <c r="S54" s="29"/>
      <c r="T54" s="108"/>
      <c r="U54" s="108"/>
      <c r="V54" s="29"/>
      <c r="W54" s="29"/>
      <c r="X54" s="108"/>
      <c r="Y54" s="108"/>
      <c r="Z54" s="29"/>
      <c r="AA54" s="29"/>
      <c r="AB54" s="108"/>
      <c r="AC54" s="108"/>
      <c r="AD54" s="29"/>
      <c r="AE54" s="29"/>
      <c r="AF54" s="108"/>
      <c r="AG54" s="108"/>
      <c r="AH54" s="29"/>
      <c r="AI54" s="29"/>
      <c r="AJ54" s="30"/>
      <c r="AK54" s="30"/>
      <c r="AL54" s="31"/>
      <c r="AM54" s="31"/>
      <c r="AN54" s="32"/>
      <c r="AO54" s="95"/>
      <c r="AP54" s="36"/>
      <c r="AQ54" s="46"/>
      <c r="AR54" s="19"/>
      <c r="AS54" s="35" t="e">
        <f>(#REF!/AQ54)-1</f>
        <v>#REF!</v>
      </c>
      <c r="AT54" s="35" t="e">
        <f>(#REF!/AR54)-1</f>
        <v>#REF!</v>
      </c>
    </row>
    <row r="55" spans="1:48">
      <c r="A55" s="248" t="s">
        <v>21</v>
      </c>
      <c r="B55" s="74">
        <v>92335766582.529999</v>
      </c>
      <c r="C55" s="86">
        <v>234.8</v>
      </c>
      <c r="D55" s="85">
        <v>91921415783.820007</v>
      </c>
      <c r="E55" s="86">
        <v>234.98</v>
      </c>
      <c r="F55" s="29">
        <f t="shared" ref="F55:F80" si="50">((D55-B55)/B55)</f>
        <v>-4.4874355197954997E-3</v>
      </c>
      <c r="G55" s="29">
        <f t="shared" ref="G55:G80" si="51">((E55-C55)/C55)</f>
        <v>7.6660988074948205E-4</v>
      </c>
      <c r="H55" s="85">
        <v>90187985807.119995</v>
      </c>
      <c r="I55" s="86">
        <v>235.12</v>
      </c>
      <c r="J55" s="29">
        <f t="shared" ref="J55:J80" si="52">((H55-D55)/D55)</f>
        <v>-1.885773801370377E-2</v>
      </c>
      <c r="K55" s="29">
        <f t="shared" ref="K55:K80" si="53">((I55-E55)/E55)</f>
        <v>5.9579538684149621E-4</v>
      </c>
      <c r="L55" s="85">
        <v>88640295324.619995</v>
      </c>
      <c r="M55" s="86">
        <v>235.24</v>
      </c>
      <c r="N55" s="29">
        <f t="shared" ref="N55:N80" si="54">((L55-H55)/H55)</f>
        <v>-1.7160716792256111E-2</v>
      </c>
      <c r="O55" s="29">
        <f t="shared" ref="O55:O80" si="55">((M55-I55)/I55)</f>
        <v>5.1037767948283665E-4</v>
      </c>
      <c r="P55" s="85">
        <v>87942477589.029999</v>
      </c>
      <c r="Q55" s="86">
        <v>235.33</v>
      </c>
      <c r="R55" s="29">
        <f t="shared" ref="R55:R80" si="56">((P55-L55)/L55)</f>
        <v>-7.8724662754612491E-3</v>
      </c>
      <c r="S55" s="29">
        <f t="shared" ref="S55:S80" si="57">((Q55-M55)/M55)</f>
        <v>3.8258799523891942E-4</v>
      </c>
      <c r="T55" s="85">
        <v>85102762947.300003</v>
      </c>
      <c r="U55" s="86">
        <v>235.61</v>
      </c>
      <c r="V55" s="29">
        <f t="shared" ref="V55:V80" si="58">((T55-P55)/P55)</f>
        <v>-3.229059175476566E-2</v>
      </c>
      <c r="W55" s="29">
        <f t="shared" ref="W55:W80" si="59">((U55-Q55)/Q55)</f>
        <v>1.1898185526707224E-3</v>
      </c>
      <c r="X55" s="85">
        <v>85031279403.589996</v>
      </c>
      <c r="Y55" s="86">
        <v>235.86</v>
      </c>
      <c r="Z55" s="29">
        <f t="shared" ref="Z55:Z80" si="60">((X55-T55)/T55)</f>
        <v>-8.3996736691466754E-4</v>
      </c>
      <c r="AA55" s="29">
        <f t="shared" ref="AA55:AA80" si="61">((Y55-U55)/U55)</f>
        <v>1.0610755061330164E-3</v>
      </c>
      <c r="AB55" s="85">
        <v>84580076064.100006</v>
      </c>
      <c r="AC55" s="86">
        <v>236</v>
      </c>
      <c r="AD55" s="29">
        <f t="shared" ref="AD55:AD80" si="62">((AB55-X55)/X55)</f>
        <v>-5.3063218930108269E-3</v>
      </c>
      <c r="AE55" s="29">
        <f t="shared" ref="AE55:AE80" si="63">((AC55-Y55)/Y55)</f>
        <v>5.9357245823787993E-4</v>
      </c>
      <c r="AF55" s="85">
        <v>84133564690.589996</v>
      </c>
      <c r="AG55" s="86">
        <v>236.11</v>
      </c>
      <c r="AH55" s="29">
        <f t="shared" ref="AH55:AH80" si="64">((AF55-AB55)/AB55)</f>
        <v>-5.2791554972310009E-3</v>
      </c>
      <c r="AI55" s="29">
        <f t="shared" ref="AI55:AI80" si="65">((AG55-AC55)/AC55)</f>
        <v>4.6610169491531205E-4</v>
      </c>
      <c r="AJ55" s="30">
        <f t="shared" ref="AJ55" si="66">AVERAGE(F55,J55,N55,R55,V55,Z55,AD55,AH55)</f>
        <v>-1.1511799139142347E-2</v>
      </c>
      <c r="AK55" s="30">
        <f t="shared" ref="AK55" si="67">AVERAGE(G55,K55,O55,S55,W55,AA55,AE55,AI55)</f>
        <v>6.9574239428370807E-4</v>
      </c>
      <c r="AL55" s="31">
        <f t="shared" ref="AL55" si="68">((AF55-D55)/D55)</f>
        <v>-8.4722923671513198E-2</v>
      </c>
      <c r="AM55" s="31">
        <f t="shared" ref="AM55" si="69">((AG55-E55)/E55)</f>
        <v>4.808919908077385E-3</v>
      </c>
      <c r="AN55" s="32">
        <f t="shared" ref="AN55" si="70">STDEV(F55,J55,N55,R55,V55,Z55,AD55,AH55)</f>
        <v>1.0498023807957181E-2</v>
      </c>
      <c r="AO55" s="95">
        <f t="shared" ref="AO55" si="71">STDEV(G55,K55,O55,S55,W55,AA55,AE55,AI55)</f>
        <v>2.8987446534341752E-4</v>
      </c>
      <c r="AP55" s="36"/>
      <c r="AQ55" s="34">
        <v>1092437778.4100001</v>
      </c>
      <c r="AR55" s="38">
        <v>143.21</v>
      </c>
      <c r="AS55" s="35" t="e">
        <f>(#REF!/AQ55)-1</f>
        <v>#REF!</v>
      </c>
      <c r="AT55" s="35" t="e">
        <f>(#REF!/AR55)-1</f>
        <v>#REF!</v>
      </c>
    </row>
    <row r="56" spans="1:48">
      <c r="A56" s="248" t="s">
        <v>22</v>
      </c>
      <c r="B56" s="142">
        <v>1349679540.52</v>
      </c>
      <c r="C56" s="86">
        <v>317.51929999999999</v>
      </c>
      <c r="D56" s="85">
        <v>1349985249.4200001</v>
      </c>
      <c r="E56" s="85">
        <v>317.59120000000001</v>
      </c>
      <c r="F56" s="29">
        <f t="shared" si="50"/>
        <v>2.2650480415692815E-4</v>
      </c>
      <c r="G56" s="29">
        <f t="shared" si="51"/>
        <v>2.2644292803627317E-4</v>
      </c>
      <c r="H56" s="85">
        <v>1353958759.0899999</v>
      </c>
      <c r="I56" s="86">
        <v>318.52600000000001</v>
      </c>
      <c r="J56" s="29">
        <f t="shared" si="52"/>
        <v>2.9433726566323549E-3</v>
      </c>
      <c r="K56" s="29">
        <f t="shared" si="53"/>
        <v>2.9434064923713112E-3</v>
      </c>
      <c r="L56" s="85">
        <v>1349365607.6099999</v>
      </c>
      <c r="M56" s="86">
        <v>318.00170000000003</v>
      </c>
      <c r="N56" s="29">
        <f t="shared" si="54"/>
        <v>-3.3923865473473439E-3</v>
      </c>
      <c r="O56" s="29">
        <f t="shared" si="55"/>
        <v>-1.6460194772168753E-3</v>
      </c>
      <c r="P56" s="85">
        <v>1352238580.9000001</v>
      </c>
      <c r="Q56" s="86">
        <v>318.67880000000002</v>
      </c>
      <c r="R56" s="29">
        <f t="shared" si="56"/>
        <v>2.1291288838232794E-3</v>
      </c>
      <c r="S56" s="29">
        <f t="shared" si="57"/>
        <v>2.1292339003219033E-3</v>
      </c>
      <c r="T56" s="85">
        <v>1355782764.5599999</v>
      </c>
      <c r="U56" s="86">
        <v>319.51400000000001</v>
      </c>
      <c r="V56" s="29">
        <f t="shared" si="58"/>
        <v>2.6209751075442394E-3</v>
      </c>
      <c r="W56" s="29">
        <f t="shared" si="59"/>
        <v>2.6208207135209063E-3</v>
      </c>
      <c r="X56" s="85">
        <v>1355442560.1800001</v>
      </c>
      <c r="Y56" s="86">
        <v>319.41050000000001</v>
      </c>
      <c r="Z56" s="29">
        <f t="shared" si="60"/>
        <v>-2.5092838535256386E-4</v>
      </c>
      <c r="AA56" s="29">
        <f t="shared" si="61"/>
        <v>-3.2392946787933178E-4</v>
      </c>
      <c r="AB56" s="85">
        <v>1364100511.26</v>
      </c>
      <c r="AC56" s="86">
        <v>321.43380000000002</v>
      </c>
      <c r="AD56" s="29">
        <f t="shared" si="62"/>
        <v>6.3875455399970364E-3</v>
      </c>
      <c r="AE56" s="29">
        <f t="shared" si="63"/>
        <v>6.3344818031968453E-3</v>
      </c>
      <c r="AF56" s="85">
        <v>1354266849.6199999</v>
      </c>
      <c r="AG56" s="86">
        <v>323.20690000000002</v>
      </c>
      <c r="AH56" s="29">
        <f t="shared" si="64"/>
        <v>-7.2088981411764837E-3</v>
      </c>
      <c r="AI56" s="29">
        <f t="shared" si="65"/>
        <v>5.5162213805766518E-3</v>
      </c>
      <c r="AJ56" s="30">
        <f t="shared" ref="AJ56:AJ81" si="72">AVERAGE(F56,J56,N56,R56,V56,Z56,AD56,AH56)</f>
        <v>4.3191423978468087E-4</v>
      </c>
      <c r="AK56" s="30">
        <f t="shared" ref="AK56:AK80" si="73">AVERAGE(G56,K56,O56,S56,W56,AA56,AE56,AI56)</f>
        <v>2.2250822841159605E-3</v>
      </c>
      <c r="AL56" s="31">
        <f t="shared" ref="AL56:AL81" si="74">((AF56-D56)/D56)</f>
        <v>3.1715903576274864E-3</v>
      </c>
      <c r="AM56" s="31">
        <f t="shared" ref="AM56:AM80" si="75">((AG56-E56)/E56)</f>
        <v>1.7682164997015044E-2</v>
      </c>
      <c r="AN56" s="32">
        <f t="shared" ref="AN56:AN81" si="76">STDEV(F56,J56,N56,R56,V56,Z56,AD56,AH56)</f>
        <v>4.1912366063486172E-3</v>
      </c>
      <c r="AO56" s="95">
        <f t="shared" ref="AO56:AO80" si="77">STDEV(G56,K56,O56,S56,W56,AA56,AE56,AI56)</f>
        <v>2.774320907359872E-3</v>
      </c>
      <c r="AP56" s="36"/>
      <c r="AQ56" s="37">
        <v>1186217562.8099999</v>
      </c>
      <c r="AR56" s="41">
        <v>212.98</v>
      </c>
      <c r="AS56" s="35" t="e">
        <f>(#REF!/AQ56)-1</f>
        <v>#REF!</v>
      </c>
      <c r="AT56" s="35" t="e">
        <f>(#REF!/AR56)-1</f>
        <v>#REF!</v>
      </c>
      <c r="AU56" s="102"/>
      <c r="AV56" s="102"/>
    </row>
    <row r="57" spans="1:48">
      <c r="A57" s="248" t="s">
        <v>241</v>
      </c>
      <c r="B57" s="142">
        <v>39418887942.279999</v>
      </c>
      <c r="C57" s="86">
        <v>1377.1</v>
      </c>
      <c r="D57" s="85">
        <v>39247645104.330002</v>
      </c>
      <c r="E57" s="85">
        <v>1379.97</v>
      </c>
      <c r="F57" s="29">
        <f t="shared" si="50"/>
        <v>-4.3441823676188722E-3</v>
      </c>
      <c r="G57" s="29">
        <f t="shared" si="51"/>
        <v>2.0840897538305994E-3</v>
      </c>
      <c r="H57" s="85">
        <v>36896154501.589996</v>
      </c>
      <c r="I57" s="85">
        <v>1382.91</v>
      </c>
      <c r="J57" s="29">
        <f t="shared" si="52"/>
        <v>-5.9914183296581457E-2</v>
      </c>
      <c r="K57" s="29">
        <f t="shared" si="53"/>
        <v>2.1304810974152005E-3</v>
      </c>
      <c r="L57" s="85">
        <v>36844735266.239998</v>
      </c>
      <c r="M57" s="85">
        <v>1386.36</v>
      </c>
      <c r="N57" s="29">
        <f t="shared" si="54"/>
        <v>-1.3936204475667681E-3</v>
      </c>
      <c r="O57" s="29">
        <f t="shared" si="55"/>
        <v>2.4947393539708424E-3</v>
      </c>
      <c r="P57" s="85">
        <v>37411026970.540001</v>
      </c>
      <c r="Q57" s="85">
        <v>1389.85</v>
      </c>
      <c r="R57" s="29">
        <f t="shared" si="56"/>
        <v>1.5369677654296606E-2</v>
      </c>
      <c r="S57" s="29">
        <f t="shared" si="57"/>
        <v>2.5173836521538485E-3</v>
      </c>
      <c r="T57" s="85">
        <v>38069204159</v>
      </c>
      <c r="U57" s="86">
        <v>1392.86</v>
      </c>
      <c r="V57" s="29">
        <f t="shared" si="58"/>
        <v>1.7593133408989086E-2</v>
      </c>
      <c r="W57" s="29">
        <f t="shared" si="59"/>
        <v>2.1657013346763976E-3</v>
      </c>
      <c r="X57" s="85">
        <v>39432804301.18</v>
      </c>
      <c r="Y57" s="85">
        <v>1395.77</v>
      </c>
      <c r="Z57" s="29">
        <f t="shared" si="60"/>
        <v>3.5818982095995024E-2</v>
      </c>
      <c r="AA57" s="29">
        <f t="shared" si="61"/>
        <v>2.0892264836380411E-3</v>
      </c>
      <c r="AB57" s="85">
        <v>40793218612.910004</v>
      </c>
      <c r="AC57" s="85">
        <v>1399.03</v>
      </c>
      <c r="AD57" s="29">
        <f t="shared" si="62"/>
        <v>3.4499557813322798E-2</v>
      </c>
      <c r="AE57" s="29">
        <f t="shared" si="63"/>
        <v>2.335628362839143E-3</v>
      </c>
      <c r="AF57" s="85">
        <v>41331049058.400002</v>
      </c>
      <c r="AG57" s="85">
        <v>1402.85</v>
      </c>
      <c r="AH57" s="29">
        <f t="shared" si="64"/>
        <v>1.3184310132365686E-2</v>
      </c>
      <c r="AI57" s="29">
        <f t="shared" si="65"/>
        <v>2.7304632495371338E-3</v>
      </c>
      <c r="AJ57" s="30">
        <f t="shared" si="72"/>
        <v>6.3517093741502616E-3</v>
      </c>
      <c r="AK57" s="30">
        <f t="shared" si="73"/>
        <v>2.3184641610076505E-3</v>
      </c>
      <c r="AL57" s="31">
        <f t="shared" si="74"/>
        <v>5.3083540389029557E-2</v>
      </c>
      <c r="AM57" s="31">
        <f t="shared" si="75"/>
        <v>1.6580070581244433E-2</v>
      </c>
      <c r="AN57" s="32">
        <f t="shared" si="76"/>
        <v>3.0426868057265976E-2</v>
      </c>
      <c r="AO57" s="95">
        <f t="shared" si="77"/>
        <v>2.4107946382807743E-4</v>
      </c>
      <c r="AP57" s="36"/>
      <c r="AQ57" s="37">
        <v>4662655514.79</v>
      </c>
      <c r="AR57" s="41">
        <v>1067.58</v>
      </c>
      <c r="AS57" s="35" t="e">
        <f>(#REF!/AQ57)-1</f>
        <v>#REF!</v>
      </c>
      <c r="AT57" s="35" t="e">
        <f>(#REF!/AR57)-1</f>
        <v>#REF!</v>
      </c>
    </row>
    <row r="58" spans="1:48" s="136" customFormat="1">
      <c r="A58" s="248" t="s">
        <v>190</v>
      </c>
      <c r="B58" s="142">
        <v>615052533.88</v>
      </c>
      <c r="C58" s="85">
        <v>1.0359</v>
      </c>
      <c r="D58" s="85">
        <v>616015461.30999994</v>
      </c>
      <c r="E58" s="85">
        <v>1.0379</v>
      </c>
      <c r="F58" s="29">
        <f t="shared" si="50"/>
        <v>1.5656019233437055E-3</v>
      </c>
      <c r="G58" s="29">
        <f t="shared" si="51"/>
        <v>1.9306882903755206E-3</v>
      </c>
      <c r="H58" s="85">
        <v>616853437.78999996</v>
      </c>
      <c r="I58" s="86">
        <v>1.04</v>
      </c>
      <c r="J58" s="29">
        <f t="shared" si="52"/>
        <v>1.360317285248009E-3</v>
      </c>
      <c r="K58" s="29">
        <f t="shared" si="53"/>
        <v>2.0233163117833997E-3</v>
      </c>
      <c r="L58" s="85">
        <v>617844300.04999995</v>
      </c>
      <c r="M58" s="85">
        <v>1.0409999999999999</v>
      </c>
      <c r="N58" s="29">
        <f t="shared" si="54"/>
        <v>1.6063171562275011E-3</v>
      </c>
      <c r="O58" s="29">
        <f t="shared" si="55"/>
        <v>9.6153846153835556E-4</v>
      </c>
      <c r="P58" s="85">
        <v>614288747.75</v>
      </c>
      <c r="Q58" s="85">
        <v>1.0422</v>
      </c>
      <c r="R58" s="29">
        <f t="shared" si="56"/>
        <v>-5.7547707403179313E-3</v>
      </c>
      <c r="S58" s="29">
        <f t="shared" si="57"/>
        <v>1.1527377521614696E-3</v>
      </c>
      <c r="T58" s="85">
        <v>615552480.30999994</v>
      </c>
      <c r="U58" s="85">
        <v>1.0443</v>
      </c>
      <c r="V58" s="29">
        <f t="shared" si="58"/>
        <v>2.0572288921597666E-3</v>
      </c>
      <c r="W58" s="29">
        <f t="shared" si="59"/>
        <v>2.0149683362118507E-3</v>
      </c>
      <c r="X58" s="85">
        <v>616226985.03999996</v>
      </c>
      <c r="Y58" s="85">
        <v>1.0455000000000001</v>
      </c>
      <c r="Z58" s="29">
        <f t="shared" si="60"/>
        <v>1.0957712812079484E-3</v>
      </c>
      <c r="AA58" s="29">
        <f t="shared" si="61"/>
        <v>1.1490950876185866E-3</v>
      </c>
      <c r="AB58" s="85">
        <v>615917097.5</v>
      </c>
      <c r="AC58" s="85">
        <v>1.0466</v>
      </c>
      <c r="AD58" s="29">
        <f t="shared" si="62"/>
        <v>-5.0287888638931764E-4</v>
      </c>
      <c r="AE58" s="29">
        <f t="shared" si="63"/>
        <v>1.0521281683403909E-3</v>
      </c>
      <c r="AF58" s="85">
        <v>617480168.39999998</v>
      </c>
      <c r="AG58" s="85">
        <v>1.0491999999999999</v>
      </c>
      <c r="AH58" s="29">
        <f t="shared" si="64"/>
        <v>2.5377943011234173E-3</v>
      </c>
      <c r="AI58" s="29">
        <f t="shared" si="65"/>
        <v>2.4842346646282588E-3</v>
      </c>
      <c r="AJ58" s="30">
        <f t="shared" si="72"/>
        <v>4.9567265157538735E-4</v>
      </c>
      <c r="AK58" s="30">
        <f t="shared" si="73"/>
        <v>1.5960883840822292E-3</v>
      </c>
      <c r="AL58" s="31">
        <f t="shared" si="74"/>
        <v>2.3777115705590104E-3</v>
      </c>
      <c r="AM58" s="31">
        <f t="shared" si="75"/>
        <v>1.0887368725310594E-2</v>
      </c>
      <c r="AN58" s="32">
        <f t="shared" si="76"/>
        <v>2.6768818497706747E-3</v>
      </c>
      <c r="AO58" s="95">
        <f t="shared" si="77"/>
        <v>5.7985886704826602E-4</v>
      </c>
      <c r="AP58" s="36"/>
      <c r="AQ58" s="37"/>
      <c r="AR58" s="37"/>
      <c r="AS58" s="35"/>
      <c r="AT58" s="35"/>
    </row>
    <row r="59" spans="1:48">
      <c r="A59" s="249" t="s">
        <v>23</v>
      </c>
      <c r="B59" s="142">
        <v>2941452291.96</v>
      </c>
      <c r="C59" s="78">
        <v>3447.81</v>
      </c>
      <c r="D59" s="85">
        <v>2941724620.27</v>
      </c>
      <c r="E59" s="85">
        <v>3452.13</v>
      </c>
      <c r="F59" s="29">
        <f t="shared" si="50"/>
        <v>9.2582943039501146E-5</v>
      </c>
      <c r="G59" s="29">
        <f t="shared" si="51"/>
        <v>1.2529692761492552E-3</v>
      </c>
      <c r="H59" s="85">
        <v>2945367218.6399999</v>
      </c>
      <c r="I59" s="85">
        <v>3456.32</v>
      </c>
      <c r="J59" s="29">
        <f t="shared" si="52"/>
        <v>1.2382526715452914E-3</v>
      </c>
      <c r="K59" s="29">
        <f t="shared" si="53"/>
        <v>1.2137433990029502E-3</v>
      </c>
      <c r="L59" s="85">
        <v>2946166339.2399998</v>
      </c>
      <c r="M59" s="85">
        <v>3460.12</v>
      </c>
      <c r="N59" s="29">
        <f t="shared" si="54"/>
        <v>2.7131442047110589E-4</v>
      </c>
      <c r="O59" s="29">
        <f t="shared" si="55"/>
        <v>1.0994352374779322E-3</v>
      </c>
      <c r="P59" s="85">
        <v>2947201695</v>
      </c>
      <c r="Q59" s="85">
        <v>3464.19</v>
      </c>
      <c r="R59" s="29">
        <f t="shared" si="56"/>
        <v>3.5142474686860746E-4</v>
      </c>
      <c r="S59" s="29">
        <f t="shared" si="57"/>
        <v>1.1762597828977503E-3</v>
      </c>
      <c r="T59" s="85">
        <v>2949051331.3600001</v>
      </c>
      <c r="U59" s="85">
        <v>3468.37</v>
      </c>
      <c r="V59" s="29">
        <f t="shared" si="58"/>
        <v>6.2759069497621658E-4</v>
      </c>
      <c r="W59" s="29">
        <f t="shared" si="59"/>
        <v>1.2066312759980936E-3</v>
      </c>
      <c r="X59" s="85">
        <v>2955705781.9899998</v>
      </c>
      <c r="Y59" s="85">
        <v>3473.21</v>
      </c>
      <c r="Z59" s="29">
        <f t="shared" si="60"/>
        <v>2.2564716182579417E-3</v>
      </c>
      <c r="AA59" s="29">
        <f t="shared" si="61"/>
        <v>1.3954681882267883E-3</v>
      </c>
      <c r="AB59" s="85">
        <v>2938290966.77</v>
      </c>
      <c r="AC59" s="85">
        <v>3477.75</v>
      </c>
      <c r="AD59" s="29">
        <f t="shared" si="62"/>
        <v>-5.8919312355490434E-3</v>
      </c>
      <c r="AE59" s="29">
        <f t="shared" si="63"/>
        <v>1.3071481424964122E-3</v>
      </c>
      <c r="AF59" s="85">
        <v>2914435733.9000001</v>
      </c>
      <c r="AG59" s="85">
        <v>3482.27</v>
      </c>
      <c r="AH59" s="29">
        <f t="shared" si="64"/>
        <v>-8.118744242753953E-3</v>
      </c>
      <c r="AI59" s="29">
        <f t="shared" si="65"/>
        <v>1.2996908920997719E-3</v>
      </c>
      <c r="AJ59" s="30">
        <f t="shared" si="72"/>
        <v>-1.1466297978930415E-3</v>
      </c>
      <c r="AK59" s="30">
        <f t="shared" si="73"/>
        <v>1.2439182742936192E-3</v>
      </c>
      <c r="AL59" s="31">
        <f t="shared" si="74"/>
        <v>-9.276492497620404E-3</v>
      </c>
      <c r="AM59" s="31">
        <f t="shared" si="75"/>
        <v>8.7308415384124791E-3</v>
      </c>
      <c r="AN59" s="32">
        <f t="shared" si="76"/>
        <v>3.7289460212961275E-3</v>
      </c>
      <c r="AO59" s="95">
        <f t="shared" si="77"/>
        <v>9.0956630877249409E-5</v>
      </c>
      <c r="AP59" s="36"/>
      <c r="AQ59" s="51">
        <v>1198249163.9190199</v>
      </c>
      <c r="AR59" s="51">
        <v>1987.7461478934799</v>
      </c>
      <c r="AS59" s="35" t="e">
        <f>(#REF!/AQ59)-1</f>
        <v>#REF!</v>
      </c>
      <c r="AT59" s="35" t="e">
        <f>(#REF!/AR59)-1</f>
        <v>#REF!</v>
      </c>
    </row>
    <row r="60" spans="1:48">
      <c r="A60" s="248" t="s">
        <v>171</v>
      </c>
      <c r="B60" s="142">
        <v>114452475328.69</v>
      </c>
      <c r="C60" s="78">
        <v>1.9446000000000001</v>
      </c>
      <c r="D60" s="85">
        <v>112217211339.07001</v>
      </c>
      <c r="E60" s="85">
        <v>1.9473</v>
      </c>
      <c r="F60" s="29">
        <f t="shared" si="50"/>
        <v>-1.9530062440333062E-2</v>
      </c>
      <c r="G60" s="29">
        <f t="shared" si="51"/>
        <v>1.3884603517432502E-3</v>
      </c>
      <c r="H60" s="85">
        <v>107121161939.89999</v>
      </c>
      <c r="I60" s="86">
        <v>1.9496</v>
      </c>
      <c r="J60" s="29">
        <f t="shared" si="52"/>
        <v>-4.5412368908117319E-2</v>
      </c>
      <c r="K60" s="29">
        <f t="shared" si="53"/>
        <v>1.1811225799825238E-3</v>
      </c>
      <c r="L60" s="85">
        <v>107003547545.66</v>
      </c>
      <c r="M60" s="85">
        <v>1.952</v>
      </c>
      <c r="N60" s="29">
        <f t="shared" si="54"/>
        <v>-1.0979566699059653E-3</v>
      </c>
      <c r="O60" s="29">
        <f t="shared" si="55"/>
        <v>1.2310217480508605E-3</v>
      </c>
      <c r="P60" s="85">
        <v>112064831226.81</v>
      </c>
      <c r="Q60" s="85">
        <v>1.9544999999999999</v>
      </c>
      <c r="R60" s="29">
        <f t="shared" si="56"/>
        <v>4.7300148427231056E-2</v>
      </c>
      <c r="S60" s="29">
        <f t="shared" si="57"/>
        <v>1.2807377049180056E-3</v>
      </c>
      <c r="T60" s="85">
        <v>113383599379.23</v>
      </c>
      <c r="U60" s="85">
        <v>1.9569000000000001</v>
      </c>
      <c r="V60" s="29">
        <f t="shared" si="58"/>
        <v>1.1767903792679791E-2</v>
      </c>
      <c r="W60" s="29">
        <f t="shared" si="59"/>
        <v>1.2279355333845894E-3</v>
      </c>
      <c r="X60" s="85">
        <v>113538264697.24001</v>
      </c>
      <c r="Y60" s="85">
        <v>1.9595</v>
      </c>
      <c r="Z60" s="29">
        <f t="shared" si="60"/>
        <v>1.3640889763316326E-3</v>
      </c>
      <c r="AA60" s="29">
        <f t="shared" si="61"/>
        <v>1.3286320200316499E-3</v>
      </c>
      <c r="AB60" s="85">
        <v>113499541398.84</v>
      </c>
      <c r="AC60" s="85">
        <v>1.9619</v>
      </c>
      <c r="AD60" s="29">
        <f t="shared" si="62"/>
        <v>-3.4105945254023668E-4</v>
      </c>
      <c r="AE60" s="29">
        <f t="shared" si="63"/>
        <v>1.2248022454707619E-3</v>
      </c>
      <c r="AF60" s="85">
        <v>113180028180.83</v>
      </c>
      <c r="AG60" s="85">
        <v>1.9643999999999999</v>
      </c>
      <c r="AH60" s="29">
        <f t="shared" si="64"/>
        <v>-2.8151058063505094E-3</v>
      </c>
      <c r="AI60" s="29">
        <f t="shared" si="65"/>
        <v>1.274274937560501E-3</v>
      </c>
      <c r="AJ60" s="30">
        <f t="shared" si="72"/>
        <v>-1.0955515101255752E-3</v>
      </c>
      <c r="AK60" s="30">
        <f t="shared" si="73"/>
        <v>1.2671233901427677E-3</v>
      </c>
      <c r="AL60" s="31">
        <f t="shared" si="74"/>
        <v>8.5799391222688148E-3</v>
      </c>
      <c r="AM60" s="31">
        <f t="shared" si="75"/>
        <v>8.7813896163918721E-3</v>
      </c>
      <c r="AN60" s="32">
        <f t="shared" si="76"/>
        <v>2.6243365732060615E-2</v>
      </c>
      <c r="AO60" s="95">
        <f t="shared" si="77"/>
        <v>6.6298781837667735E-5</v>
      </c>
      <c r="AP60" s="36"/>
      <c r="AQ60" s="34">
        <v>609639394.97000003</v>
      </c>
      <c r="AR60" s="38">
        <v>1.1629</v>
      </c>
      <c r="AS60" s="35" t="e">
        <f>(#REF!/AQ60)-1</f>
        <v>#REF!</v>
      </c>
      <c r="AT60" s="35" t="e">
        <f>(#REF!/AR60)-1</f>
        <v>#REF!</v>
      </c>
    </row>
    <row r="61" spans="1:48">
      <c r="A61" s="248" t="s">
        <v>55</v>
      </c>
      <c r="B61" s="142">
        <v>10862676419.440001</v>
      </c>
      <c r="C61" s="78">
        <v>1</v>
      </c>
      <c r="D61" s="272">
        <v>10716105539.370001</v>
      </c>
      <c r="E61" s="85">
        <v>1</v>
      </c>
      <c r="F61" s="29">
        <f t="shared" si="50"/>
        <v>-1.3493072463034465E-2</v>
      </c>
      <c r="G61" s="29">
        <f t="shared" si="51"/>
        <v>0</v>
      </c>
      <c r="H61" s="85">
        <v>10730017480.67</v>
      </c>
      <c r="I61" s="86">
        <v>1</v>
      </c>
      <c r="J61" s="29">
        <f t="shared" si="52"/>
        <v>1.2982273503081903E-3</v>
      </c>
      <c r="K61" s="29">
        <f t="shared" si="53"/>
        <v>0</v>
      </c>
      <c r="L61" s="85">
        <v>10672084462.059999</v>
      </c>
      <c r="M61" s="86">
        <v>1</v>
      </c>
      <c r="N61" s="29">
        <f t="shared" si="54"/>
        <v>-5.3991541686084169E-3</v>
      </c>
      <c r="O61" s="29">
        <f t="shared" si="55"/>
        <v>0</v>
      </c>
      <c r="P61" s="85">
        <v>10687058888.09</v>
      </c>
      <c r="Q61" s="86">
        <v>1</v>
      </c>
      <c r="R61" s="29">
        <f t="shared" si="56"/>
        <v>1.4031397599256086E-3</v>
      </c>
      <c r="S61" s="29">
        <f t="shared" si="57"/>
        <v>0</v>
      </c>
      <c r="T61" s="85">
        <v>10676383679.440001</v>
      </c>
      <c r="U61" s="86">
        <v>1</v>
      </c>
      <c r="V61" s="29">
        <f t="shared" si="58"/>
        <v>-9.9889116002686309E-4</v>
      </c>
      <c r="W61" s="29">
        <f t="shared" si="59"/>
        <v>0</v>
      </c>
      <c r="X61" s="85">
        <v>10861244838.459999</v>
      </c>
      <c r="Y61" s="86">
        <v>1</v>
      </c>
      <c r="Z61" s="29">
        <f t="shared" si="60"/>
        <v>1.7314960249695234E-2</v>
      </c>
      <c r="AA61" s="29">
        <f t="shared" si="61"/>
        <v>0</v>
      </c>
      <c r="AB61" s="85">
        <v>10872869267.700001</v>
      </c>
      <c r="AC61" s="86">
        <v>1</v>
      </c>
      <c r="AD61" s="29">
        <f t="shared" si="62"/>
        <v>1.070266752374389E-3</v>
      </c>
      <c r="AE61" s="29">
        <f t="shared" si="63"/>
        <v>0</v>
      </c>
      <c r="AF61" s="85">
        <v>10788301871.559999</v>
      </c>
      <c r="AG61" s="86">
        <v>1</v>
      </c>
      <c r="AH61" s="29">
        <f t="shared" si="64"/>
        <v>-7.7778361955684874E-3</v>
      </c>
      <c r="AI61" s="29">
        <f t="shared" si="65"/>
        <v>0</v>
      </c>
      <c r="AJ61" s="30">
        <f t="shared" si="72"/>
        <v>-8.227949843668509E-4</v>
      </c>
      <c r="AK61" s="30">
        <f t="shared" si="73"/>
        <v>0</v>
      </c>
      <c r="AL61" s="31">
        <f t="shared" si="74"/>
        <v>6.7371800254071631E-3</v>
      </c>
      <c r="AM61" s="31">
        <f t="shared" si="75"/>
        <v>0</v>
      </c>
      <c r="AN61" s="32">
        <f t="shared" si="76"/>
        <v>9.0387892029070091E-3</v>
      </c>
      <c r="AO61" s="95">
        <f t="shared" si="77"/>
        <v>0</v>
      </c>
      <c r="AP61" s="36"/>
      <c r="AQ61" s="34">
        <v>4056683843.0900002</v>
      </c>
      <c r="AR61" s="41">
        <v>1</v>
      </c>
      <c r="AS61" s="35" t="e">
        <f>(#REF!/AQ61)-1</f>
        <v>#REF!</v>
      </c>
      <c r="AT61" s="35" t="e">
        <f>(#REF!/AR61)-1</f>
        <v>#REF!</v>
      </c>
    </row>
    <row r="62" spans="1:48" ht="15" customHeight="1">
      <c r="A62" s="248" t="s">
        <v>24</v>
      </c>
      <c r="B62" s="142">
        <v>4851864889.25</v>
      </c>
      <c r="C62" s="78">
        <v>24.755299999999998</v>
      </c>
      <c r="D62" s="272">
        <v>4833038328.8900003</v>
      </c>
      <c r="E62" s="85">
        <v>24.779599999999999</v>
      </c>
      <c r="F62" s="29">
        <f t="shared" si="50"/>
        <v>-3.8802730063058006E-3</v>
      </c>
      <c r="G62" s="29">
        <f t="shared" si="51"/>
        <v>9.8160797889745681E-4</v>
      </c>
      <c r="H62" s="85">
        <v>4787588122.8100004</v>
      </c>
      <c r="I62" s="86">
        <v>24.804500000000001</v>
      </c>
      <c r="J62" s="29">
        <f t="shared" si="52"/>
        <v>-9.4040648939853182E-3</v>
      </c>
      <c r="K62" s="29">
        <f t="shared" si="53"/>
        <v>1.004858835493808E-3</v>
      </c>
      <c r="L62" s="85">
        <v>4731562469.8999996</v>
      </c>
      <c r="M62" s="86">
        <v>24.827100000000002</v>
      </c>
      <c r="N62" s="29">
        <f t="shared" si="54"/>
        <v>-1.1702270845537443E-2</v>
      </c>
      <c r="O62" s="29">
        <f t="shared" si="55"/>
        <v>9.1112499748032081E-4</v>
      </c>
      <c r="P62" s="86">
        <v>4638496435.6099997</v>
      </c>
      <c r="Q62" s="86">
        <v>24.853999999999999</v>
      </c>
      <c r="R62" s="29">
        <f t="shared" si="56"/>
        <v>-1.9669196989798358E-2</v>
      </c>
      <c r="S62" s="29">
        <f t="shared" si="57"/>
        <v>1.0834934406353421E-3</v>
      </c>
      <c r="T62" s="85">
        <v>4643177280.4099998</v>
      </c>
      <c r="U62" s="86">
        <v>24.880700000000001</v>
      </c>
      <c r="V62" s="29">
        <f t="shared" si="58"/>
        <v>1.0091297611150632E-3</v>
      </c>
      <c r="W62" s="29">
        <f t="shared" si="59"/>
        <v>1.0742737587511758E-3</v>
      </c>
      <c r="X62" s="85">
        <v>4643177280.4099998</v>
      </c>
      <c r="Y62" s="86">
        <v>24.880700000000001</v>
      </c>
      <c r="Z62" s="29">
        <f t="shared" si="60"/>
        <v>0</v>
      </c>
      <c r="AA62" s="29">
        <f t="shared" si="61"/>
        <v>0</v>
      </c>
      <c r="AB62" s="85">
        <v>4646167082.25</v>
      </c>
      <c r="AC62" s="86">
        <v>24.896699999999999</v>
      </c>
      <c r="AD62" s="29">
        <f t="shared" si="62"/>
        <v>6.4391291984788239E-4</v>
      </c>
      <c r="AE62" s="29">
        <f t="shared" si="63"/>
        <v>6.4306872395062189E-4</v>
      </c>
      <c r="AF62" s="85">
        <v>4646167082.25</v>
      </c>
      <c r="AG62" s="86">
        <v>24.896699999999999</v>
      </c>
      <c r="AH62" s="29">
        <f t="shared" si="64"/>
        <v>0</v>
      </c>
      <c r="AI62" s="29">
        <f t="shared" si="65"/>
        <v>0</v>
      </c>
      <c r="AJ62" s="30">
        <f t="shared" si="72"/>
        <v>-5.3753453818329968E-3</v>
      </c>
      <c r="AK62" s="30">
        <f t="shared" si="73"/>
        <v>7.1230346690109056E-4</v>
      </c>
      <c r="AL62" s="31">
        <f t="shared" si="74"/>
        <v>-3.8665376503007977E-2</v>
      </c>
      <c r="AM62" s="31">
        <f t="shared" si="75"/>
        <v>4.7256614311772848E-3</v>
      </c>
      <c r="AN62" s="32">
        <f t="shared" si="76"/>
        <v>7.536498535514918E-3</v>
      </c>
      <c r="AO62" s="95">
        <f t="shared" si="77"/>
        <v>4.6074380256723452E-4</v>
      </c>
      <c r="AP62" s="36"/>
      <c r="AQ62" s="34">
        <v>739078842.02999997</v>
      </c>
      <c r="AR62" s="38">
        <v>16.871500000000001</v>
      </c>
      <c r="AS62" s="35" t="e">
        <f>(#REF!/AQ62)-1</f>
        <v>#REF!</v>
      </c>
      <c r="AT62" s="35" t="e">
        <f>(#REF!/AR62)-1</f>
        <v>#REF!</v>
      </c>
    </row>
    <row r="63" spans="1:48">
      <c r="A63" s="248" t="s">
        <v>116</v>
      </c>
      <c r="B63" s="142">
        <v>468647107.54000002</v>
      </c>
      <c r="C63" s="78">
        <v>2.0316999999999998</v>
      </c>
      <c r="D63" s="272">
        <v>469849453.00999999</v>
      </c>
      <c r="E63" s="85">
        <v>2.0369000000000002</v>
      </c>
      <c r="F63" s="29">
        <f t="shared" si="50"/>
        <v>2.5655668212938802E-3</v>
      </c>
      <c r="G63" s="29">
        <f t="shared" si="51"/>
        <v>2.5594329871537706E-3</v>
      </c>
      <c r="H63" s="85">
        <v>470084692.39999998</v>
      </c>
      <c r="I63" s="86">
        <v>2.0387</v>
      </c>
      <c r="J63" s="29">
        <f t="shared" si="52"/>
        <v>5.006697113149113E-4</v>
      </c>
      <c r="K63" s="29">
        <f t="shared" si="53"/>
        <v>8.8369581226363677E-4</v>
      </c>
      <c r="L63" s="85">
        <v>471612745.22000003</v>
      </c>
      <c r="M63" s="86">
        <v>2.0463</v>
      </c>
      <c r="N63" s="29">
        <f t="shared" si="54"/>
        <v>3.2505904674296781E-3</v>
      </c>
      <c r="O63" s="29">
        <f t="shared" si="55"/>
        <v>3.7278657968313391E-3</v>
      </c>
      <c r="P63" s="85">
        <v>470494958.94</v>
      </c>
      <c r="Q63" s="86">
        <v>2.0497999999999998</v>
      </c>
      <c r="R63" s="29">
        <f t="shared" si="56"/>
        <v>-2.3701358611048586E-3</v>
      </c>
      <c r="S63" s="29">
        <f t="shared" si="57"/>
        <v>1.7104041440648178E-3</v>
      </c>
      <c r="T63" s="85">
        <v>471143493.45999998</v>
      </c>
      <c r="U63" s="86">
        <v>2.0527000000000002</v>
      </c>
      <c r="V63" s="29">
        <f t="shared" si="58"/>
        <v>1.3784090725670994E-3</v>
      </c>
      <c r="W63" s="29">
        <f t="shared" si="59"/>
        <v>1.4147721728950857E-3</v>
      </c>
      <c r="X63" s="85">
        <v>469722312.99000001</v>
      </c>
      <c r="Y63" s="86">
        <v>2.0545</v>
      </c>
      <c r="Z63" s="29">
        <f t="shared" si="60"/>
        <v>-3.016449319002698E-3</v>
      </c>
      <c r="AA63" s="29">
        <f t="shared" si="61"/>
        <v>8.7689384712807603E-4</v>
      </c>
      <c r="AB63" s="85">
        <v>470610926</v>
      </c>
      <c r="AC63" s="86">
        <v>2.0581999999999998</v>
      </c>
      <c r="AD63" s="29">
        <f t="shared" si="62"/>
        <v>1.8917836888427914E-3</v>
      </c>
      <c r="AE63" s="29">
        <f t="shared" si="63"/>
        <v>1.8009247992211315E-3</v>
      </c>
      <c r="AF63" s="85">
        <v>471175682.45999998</v>
      </c>
      <c r="AG63" s="86">
        <v>2.0608</v>
      </c>
      <c r="AH63" s="29">
        <f t="shared" si="64"/>
        <v>1.2000496138076882E-3</v>
      </c>
      <c r="AI63" s="29">
        <f t="shared" si="65"/>
        <v>1.2632397240307832E-3</v>
      </c>
      <c r="AJ63" s="30">
        <f t="shared" si="72"/>
        <v>6.7506052439356167E-4</v>
      </c>
      <c r="AK63" s="30">
        <f t="shared" si="73"/>
        <v>1.7796536604485799E-3</v>
      </c>
      <c r="AL63" s="31">
        <f t="shared" si="74"/>
        <v>2.8226689240644096E-3</v>
      </c>
      <c r="AM63" s="31">
        <f t="shared" si="75"/>
        <v>1.1733516618390599E-2</v>
      </c>
      <c r="AN63" s="32">
        <f t="shared" si="76"/>
        <v>2.2484589845064608E-3</v>
      </c>
      <c r="AO63" s="95">
        <f t="shared" si="77"/>
        <v>9.58150889066046E-4</v>
      </c>
      <c r="AP63" s="36"/>
      <c r="AQ63" s="42">
        <v>0</v>
      </c>
      <c r="AR63" s="43">
        <v>0</v>
      </c>
      <c r="AS63" s="35" t="e">
        <f>(#REF!/AQ63)-1</f>
        <v>#REF!</v>
      </c>
      <c r="AT63" s="35" t="e">
        <f>(#REF!/AR63)-1</f>
        <v>#REF!</v>
      </c>
    </row>
    <row r="64" spans="1:48">
      <c r="A64" s="248" t="s">
        <v>71</v>
      </c>
      <c r="B64" s="74">
        <v>25098776969.009998</v>
      </c>
      <c r="C64" s="86">
        <v>311.23</v>
      </c>
      <c r="D64" s="85">
        <v>25115530840.48</v>
      </c>
      <c r="E64" s="85">
        <v>311.63</v>
      </c>
      <c r="F64" s="29">
        <f t="shared" si="50"/>
        <v>6.6751744480169641E-4</v>
      </c>
      <c r="G64" s="29">
        <f t="shared" si="51"/>
        <v>1.2852231468688019E-3</v>
      </c>
      <c r="H64" s="85">
        <v>24863337470.970001</v>
      </c>
      <c r="I64" s="86">
        <v>312.02</v>
      </c>
      <c r="J64" s="29">
        <f t="shared" si="52"/>
        <v>-1.0041331441958823E-2</v>
      </c>
      <c r="K64" s="29">
        <f t="shared" si="53"/>
        <v>1.2514841318229514E-3</v>
      </c>
      <c r="L64" s="85">
        <v>24743932651.98</v>
      </c>
      <c r="M64" s="86">
        <v>312.41000000000003</v>
      </c>
      <c r="N64" s="29">
        <f t="shared" si="54"/>
        <v>-4.8024453325872544E-3</v>
      </c>
      <c r="O64" s="29">
        <f t="shared" si="55"/>
        <v>1.2499198769311045E-3</v>
      </c>
      <c r="P64" s="85">
        <v>24720914637.220001</v>
      </c>
      <c r="Q64" s="86">
        <v>312.81</v>
      </c>
      <c r="R64" s="29">
        <f t="shared" si="56"/>
        <v>-9.3024884458519687E-4</v>
      </c>
      <c r="S64" s="29">
        <f t="shared" si="57"/>
        <v>1.2803687461988324E-3</v>
      </c>
      <c r="T64" s="85">
        <v>24689129103.23</v>
      </c>
      <c r="U64" s="86">
        <v>313.19</v>
      </c>
      <c r="V64" s="29">
        <f t="shared" si="58"/>
        <v>-1.2857749988807101E-3</v>
      </c>
      <c r="W64" s="29">
        <f t="shared" si="59"/>
        <v>1.214794923435937E-3</v>
      </c>
      <c r="X64" s="85">
        <v>24712532295.18</v>
      </c>
      <c r="Y64" s="86">
        <v>313.55</v>
      </c>
      <c r="Z64" s="29">
        <f t="shared" si="60"/>
        <v>9.4791484349842855E-4</v>
      </c>
      <c r="AA64" s="29">
        <f t="shared" si="61"/>
        <v>1.1494619879306926E-3</v>
      </c>
      <c r="AB64" s="85">
        <v>24705338173.580002</v>
      </c>
      <c r="AC64" s="86">
        <v>313.92</v>
      </c>
      <c r="AD64" s="29">
        <f t="shared" si="62"/>
        <v>-2.9111227914921676E-4</v>
      </c>
      <c r="AE64" s="29">
        <f t="shared" si="63"/>
        <v>1.1800350821240776E-3</v>
      </c>
      <c r="AF64" s="85">
        <v>24604141455.169998</v>
      </c>
      <c r="AG64" s="86">
        <v>314.14</v>
      </c>
      <c r="AH64" s="29">
        <f t="shared" si="64"/>
        <v>-4.0961478729412363E-3</v>
      </c>
      <c r="AI64" s="29">
        <f t="shared" si="65"/>
        <v>7.0081549439338184E-4</v>
      </c>
      <c r="AJ64" s="30">
        <f t="shared" si="72"/>
        <v>-2.4789535602252888E-3</v>
      </c>
      <c r="AK64" s="30">
        <f t="shared" si="73"/>
        <v>1.1640129237132225E-3</v>
      </c>
      <c r="AL64" s="31">
        <f t="shared" si="74"/>
        <v>-2.0361480255307551E-2</v>
      </c>
      <c r="AM64" s="31">
        <f t="shared" si="75"/>
        <v>8.0544235150659151E-3</v>
      </c>
      <c r="AN64" s="32">
        <f t="shared" si="76"/>
        <v>3.6927730264868391E-3</v>
      </c>
      <c r="AO64" s="95">
        <f t="shared" si="77"/>
        <v>1.9304363747968615E-4</v>
      </c>
      <c r="AP64" s="36"/>
      <c r="AQ64" s="34">
        <v>3320655667.8400002</v>
      </c>
      <c r="AR64" s="38">
        <v>177.09</v>
      </c>
      <c r="AS64" s="35" t="e">
        <f>(#REF!/AQ64)-1</f>
        <v>#REF!</v>
      </c>
      <c r="AT64" s="35" t="e">
        <f>(#REF!/AR64)-1</f>
        <v>#REF!</v>
      </c>
    </row>
    <row r="65" spans="1:46">
      <c r="A65" s="248" t="s">
        <v>40</v>
      </c>
      <c r="B65" s="74">
        <v>6326375417.0699997</v>
      </c>
      <c r="C65" s="86">
        <v>1.07</v>
      </c>
      <c r="D65" s="85">
        <v>6277682800</v>
      </c>
      <c r="E65" s="85">
        <v>1.08</v>
      </c>
      <c r="F65" s="29">
        <f t="shared" si="50"/>
        <v>-7.6967637643848858E-3</v>
      </c>
      <c r="G65" s="29">
        <f t="shared" si="51"/>
        <v>9.3457943925233725E-3</v>
      </c>
      <c r="H65" s="85">
        <v>6241491479.4799995</v>
      </c>
      <c r="I65" s="86">
        <v>1.08</v>
      </c>
      <c r="J65" s="29">
        <f t="shared" si="52"/>
        <v>-5.7650763303938287E-3</v>
      </c>
      <c r="K65" s="29">
        <f t="shared" si="53"/>
        <v>0</v>
      </c>
      <c r="L65" s="85">
        <v>6118336049.4099998</v>
      </c>
      <c r="M65" s="86">
        <v>1.08</v>
      </c>
      <c r="N65" s="29">
        <f t="shared" si="54"/>
        <v>-1.9731730865113702E-2</v>
      </c>
      <c r="O65" s="29">
        <f t="shared" si="55"/>
        <v>0</v>
      </c>
      <c r="P65" s="85">
        <v>6090635790.5100002</v>
      </c>
      <c r="Q65" s="86">
        <v>1.08</v>
      </c>
      <c r="R65" s="29">
        <f t="shared" si="56"/>
        <v>-4.5274170421990461E-3</v>
      </c>
      <c r="S65" s="29">
        <f t="shared" si="57"/>
        <v>0</v>
      </c>
      <c r="T65" s="85">
        <v>6095102454.96</v>
      </c>
      <c r="U65" s="86">
        <v>1.08</v>
      </c>
      <c r="V65" s="29">
        <f t="shared" si="58"/>
        <v>7.3336587568730526E-4</v>
      </c>
      <c r="W65" s="29">
        <f t="shared" si="59"/>
        <v>0</v>
      </c>
      <c r="X65" s="85">
        <v>6130106098.4899998</v>
      </c>
      <c r="Y65" s="86">
        <v>1</v>
      </c>
      <c r="Z65" s="29">
        <f t="shared" si="60"/>
        <v>5.7429130664595936E-3</v>
      </c>
      <c r="AA65" s="29">
        <f t="shared" si="61"/>
        <v>-7.4074074074074139E-2</v>
      </c>
      <c r="AB65" s="85">
        <v>6255597812.6300001</v>
      </c>
      <c r="AC65" s="86">
        <v>1</v>
      </c>
      <c r="AD65" s="29">
        <f t="shared" si="62"/>
        <v>2.0471377187241853E-2</v>
      </c>
      <c r="AE65" s="29">
        <f t="shared" si="63"/>
        <v>0</v>
      </c>
      <c r="AF65" s="85">
        <v>6270265075.3900003</v>
      </c>
      <c r="AG65" s="86">
        <v>1.01</v>
      </c>
      <c r="AH65" s="29">
        <f t="shared" si="64"/>
        <v>2.3446620449906717E-3</v>
      </c>
      <c r="AI65" s="29">
        <f t="shared" si="65"/>
        <v>1.0000000000000009E-2</v>
      </c>
      <c r="AJ65" s="30">
        <f t="shared" si="72"/>
        <v>-1.0535837284640056E-3</v>
      </c>
      <c r="AK65" s="30">
        <f t="shared" si="73"/>
        <v>-6.8410349601938439E-3</v>
      </c>
      <c r="AL65" s="31">
        <f t="shared" si="74"/>
        <v>-1.1816023278525089E-3</v>
      </c>
      <c r="AM65" s="31">
        <f t="shared" si="75"/>
        <v>-6.4814814814814867E-2</v>
      </c>
      <c r="AN65" s="32">
        <f t="shared" si="76"/>
        <v>1.1659014147298209E-2</v>
      </c>
      <c r="AO65" s="95">
        <f t="shared" si="77"/>
        <v>2.7516006375889624E-2</v>
      </c>
      <c r="AP65" s="36"/>
      <c r="AQ65" s="52">
        <v>1300500308</v>
      </c>
      <c r="AR65" s="38">
        <v>1.19</v>
      </c>
      <c r="AS65" s="35" t="e">
        <f>(#REF!/AQ65)-1</f>
        <v>#REF!</v>
      </c>
      <c r="AT65" s="35" t="e">
        <f>(#REF!/AR65)-1</f>
        <v>#REF!</v>
      </c>
    </row>
    <row r="66" spans="1:46">
      <c r="A66" s="248" t="s">
        <v>123</v>
      </c>
      <c r="B66" s="75">
        <v>6923887152.5299997</v>
      </c>
      <c r="C66" s="86">
        <v>3.99</v>
      </c>
      <c r="D66" s="85">
        <v>6788113699.04</v>
      </c>
      <c r="E66" s="85">
        <v>4</v>
      </c>
      <c r="F66" s="29">
        <f t="shared" si="50"/>
        <v>-1.960942610689256E-2</v>
      </c>
      <c r="G66" s="29">
        <f t="shared" si="51"/>
        <v>2.5062656641603475E-3</v>
      </c>
      <c r="H66" s="85">
        <v>6760653876.8199997</v>
      </c>
      <c r="I66" s="86">
        <v>4</v>
      </c>
      <c r="J66" s="29">
        <f t="shared" si="52"/>
        <v>-4.0452802409428907E-3</v>
      </c>
      <c r="K66" s="29">
        <f t="shared" si="53"/>
        <v>0</v>
      </c>
      <c r="L66" s="85">
        <v>6740977619.0699997</v>
      </c>
      <c r="M66" s="86">
        <v>4</v>
      </c>
      <c r="N66" s="29">
        <f t="shared" si="54"/>
        <v>-2.910407500295681E-3</v>
      </c>
      <c r="O66" s="29">
        <f t="shared" si="55"/>
        <v>0</v>
      </c>
      <c r="P66" s="85">
        <v>6611515477.6899996</v>
      </c>
      <c r="Q66" s="86">
        <v>4</v>
      </c>
      <c r="R66" s="29">
        <f t="shared" si="56"/>
        <v>-1.9205247175685031E-2</v>
      </c>
      <c r="S66" s="29">
        <f t="shared" si="57"/>
        <v>0</v>
      </c>
      <c r="T66" s="85">
        <v>6618082369.9300003</v>
      </c>
      <c r="U66" s="86">
        <v>4</v>
      </c>
      <c r="V66" s="29">
        <f t="shared" si="58"/>
        <v>9.932506793881293E-4</v>
      </c>
      <c r="W66" s="29">
        <f t="shared" si="59"/>
        <v>0</v>
      </c>
      <c r="X66" s="85">
        <v>6623765739.9200001</v>
      </c>
      <c r="Y66" s="86">
        <v>4.01</v>
      </c>
      <c r="Z66" s="29">
        <f t="shared" si="60"/>
        <v>8.5876386426116428E-4</v>
      </c>
      <c r="AA66" s="29">
        <f t="shared" si="61"/>
        <v>2.4999999999999467E-3</v>
      </c>
      <c r="AB66" s="85">
        <v>6345304061.6499996</v>
      </c>
      <c r="AC66" s="86">
        <v>3.99</v>
      </c>
      <c r="AD66" s="29">
        <f t="shared" si="62"/>
        <v>-4.2039783591948654E-2</v>
      </c>
      <c r="AE66" s="29">
        <f t="shared" si="63"/>
        <v>-4.9875311720697195E-3</v>
      </c>
      <c r="AF66" s="85">
        <v>6331019416.3699999</v>
      </c>
      <c r="AG66" s="86">
        <v>3.99</v>
      </c>
      <c r="AH66" s="29">
        <f t="shared" si="64"/>
        <v>-2.2512152516589142E-3</v>
      </c>
      <c r="AI66" s="29">
        <f t="shared" si="65"/>
        <v>0</v>
      </c>
      <c r="AJ66" s="30">
        <f t="shared" si="72"/>
        <v>-1.1026168165471806E-2</v>
      </c>
      <c r="AK66" s="30">
        <f t="shared" si="73"/>
        <v>2.3418115113217879E-6</v>
      </c>
      <c r="AL66" s="31">
        <f t="shared" si="74"/>
        <v>-6.7337452337406192E-2</v>
      </c>
      <c r="AM66" s="31">
        <f t="shared" si="75"/>
        <v>-2.4999999999999467E-3</v>
      </c>
      <c r="AN66" s="32">
        <f t="shared" si="76"/>
        <v>1.5022507860417358E-2</v>
      </c>
      <c r="AO66" s="95">
        <f t="shared" si="77"/>
        <v>2.3116719644653847E-3</v>
      </c>
      <c r="AP66" s="36"/>
      <c r="AQ66" s="37">
        <v>776682398.99000001</v>
      </c>
      <c r="AR66" s="41">
        <v>2.4700000000000002</v>
      </c>
      <c r="AS66" s="35" t="e">
        <f>(#REF!/AQ66)-1</f>
        <v>#REF!</v>
      </c>
      <c r="AT66" s="35" t="e">
        <f>(#REF!/AR66)-1</f>
        <v>#REF!</v>
      </c>
    </row>
    <row r="67" spans="1:46">
      <c r="A67" s="249" t="s">
        <v>76</v>
      </c>
      <c r="B67" s="74">
        <v>42391507451.639999</v>
      </c>
      <c r="C67" s="74">
        <v>4217.55</v>
      </c>
      <c r="D67" s="85">
        <v>42944739878.690002</v>
      </c>
      <c r="E67" s="85">
        <v>4225.13</v>
      </c>
      <c r="F67" s="29">
        <f t="shared" si="50"/>
        <v>1.3050548572284852E-2</v>
      </c>
      <c r="G67" s="29">
        <f t="shared" si="51"/>
        <v>1.7972519590757493E-3</v>
      </c>
      <c r="H67" s="85">
        <v>43286230387.419998</v>
      </c>
      <c r="I67" s="86">
        <v>4232.6000000000004</v>
      </c>
      <c r="J67" s="29">
        <f t="shared" si="52"/>
        <v>7.9518588235633902E-3</v>
      </c>
      <c r="K67" s="29">
        <f t="shared" si="53"/>
        <v>1.7679929374954746E-3</v>
      </c>
      <c r="L67" s="85">
        <v>43902008200.900002</v>
      </c>
      <c r="M67" s="86">
        <v>4240.1400000000003</v>
      </c>
      <c r="N67" s="29">
        <f t="shared" si="54"/>
        <v>1.4225720465114998E-2</v>
      </c>
      <c r="O67" s="29">
        <f t="shared" si="55"/>
        <v>1.7814109530784772E-3</v>
      </c>
      <c r="P67" s="85">
        <v>43815644279.279999</v>
      </c>
      <c r="Q67" s="86">
        <v>4247.6400000000003</v>
      </c>
      <c r="R67" s="29">
        <f t="shared" si="56"/>
        <v>-1.9671975191839237E-3</v>
      </c>
      <c r="S67" s="29">
        <f t="shared" si="57"/>
        <v>1.7688095204403628E-3</v>
      </c>
      <c r="T67" s="85">
        <v>44920684839.5</v>
      </c>
      <c r="U67" s="85">
        <v>4255.29</v>
      </c>
      <c r="V67" s="29">
        <f t="shared" si="58"/>
        <v>2.5220228491369335E-2</v>
      </c>
      <c r="W67" s="29">
        <f t="shared" si="59"/>
        <v>1.8010000847528593E-3</v>
      </c>
      <c r="X67" s="85">
        <v>44960860386.279999</v>
      </c>
      <c r="Y67" s="85">
        <v>4262.71</v>
      </c>
      <c r="Z67" s="29">
        <f t="shared" si="60"/>
        <v>8.9436630192848954E-4</v>
      </c>
      <c r="AA67" s="29">
        <f t="shared" si="61"/>
        <v>1.7437119444268364E-3</v>
      </c>
      <c r="AB67" s="85">
        <v>47342435855.900002</v>
      </c>
      <c r="AC67" s="85">
        <v>4270.3100000000004</v>
      </c>
      <c r="AD67" s="29">
        <f t="shared" si="62"/>
        <v>5.2969970973837301E-2</v>
      </c>
      <c r="AE67" s="29">
        <f t="shared" si="63"/>
        <v>1.7829033642918152E-3</v>
      </c>
      <c r="AF67" s="85">
        <v>50998711887</v>
      </c>
      <c r="AG67" s="85">
        <v>4277.37</v>
      </c>
      <c r="AH67" s="29">
        <f t="shared" si="64"/>
        <v>7.7230416327307316E-2</v>
      </c>
      <c r="AI67" s="29">
        <f t="shared" si="65"/>
        <v>1.6532757574975799E-3</v>
      </c>
      <c r="AJ67" s="30">
        <f t="shared" si="72"/>
        <v>2.3696989054527721E-2</v>
      </c>
      <c r="AK67" s="30">
        <f t="shared" si="73"/>
        <v>1.7620445651323942E-3</v>
      </c>
      <c r="AL67" s="31">
        <f t="shared" si="74"/>
        <v>0.18754268930399395</v>
      </c>
      <c r="AM67" s="31">
        <f t="shared" si="75"/>
        <v>1.2364116607062926E-2</v>
      </c>
      <c r="AN67" s="32">
        <f t="shared" si="76"/>
        <v>2.7657668507544562E-2</v>
      </c>
      <c r="AO67" s="95">
        <f t="shared" si="77"/>
        <v>4.7532133239309124E-5</v>
      </c>
      <c r="AP67" s="36"/>
      <c r="AQ67" s="34">
        <v>8144502990.9799995</v>
      </c>
      <c r="AR67" s="34">
        <v>2263.5700000000002</v>
      </c>
      <c r="AS67" s="35" t="e">
        <f>(#REF!/AQ67)-1</f>
        <v>#REF!</v>
      </c>
      <c r="AT67" s="35" t="e">
        <f>(#REF!/AR67)-1</f>
        <v>#REF!</v>
      </c>
    </row>
    <row r="68" spans="1:46">
      <c r="A68" s="249" t="s">
        <v>77</v>
      </c>
      <c r="B68" s="74">
        <v>241508394.65000001</v>
      </c>
      <c r="C68" s="74">
        <v>3826.7</v>
      </c>
      <c r="D68" s="85">
        <v>240242614.13999999</v>
      </c>
      <c r="E68" s="85">
        <v>3806.52</v>
      </c>
      <c r="F68" s="29">
        <f t="shared" si="50"/>
        <v>-5.2411449789744203E-3</v>
      </c>
      <c r="G68" s="29">
        <f t="shared" si="51"/>
        <v>-5.2734732275850835E-3</v>
      </c>
      <c r="H68" s="85">
        <v>240213592.78</v>
      </c>
      <c r="I68" s="85">
        <v>3806.03</v>
      </c>
      <c r="J68" s="29">
        <f t="shared" si="52"/>
        <v>-1.2080021732977178E-4</v>
      </c>
      <c r="K68" s="29">
        <f t="shared" si="53"/>
        <v>-1.2872650084585967E-4</v>
      </c>
      <c r="L68" s="85">
        <v>241801933.87</v>
      </c>
      <c r="M68" s="85">
        <v>3831.28</v>
      </c>
      <c r="N68" s="29">
        <f t="shared" si="54"/>
        <v>6.6122032130575071E-3</v>
      </c>
      <c r="O68" s="29">
        <f t="shared" si="55"/>
        <v>6.634209399295328E-3</v>
      </c>
      <c r="P68" s="85">
        <v>241982123.84999999</v>
      </c>
      <c r="Q68" s="85">
        <v>3834.13</v>
      </c>
      <c r="R68" s="29">
        <f t="shared" si="56"/>
        <v>7.4519660416307845E-4</v>
      </c>
      <c r="S68" s="29">
        <f t="shared" si="57"/>
        <v>7.4387672005176049E-4</v>
      </c>
      <c r="T68" s="85">
        <v>242335599.28999999</v>
      </c>
      <c r="U68" s="85">
        <v>3839.75</v>
      </c>
      <c r="V68" s="29">
        <f t="shared" si="58"/>
        <v>1.4607502173140283E-3</v>
      </c>
      <c r="W68" s="29">
        <f t="shared" si="59"/>
        <v>1.4657823287160035E-3</v>
      </c>
      <c r="X68" s="85">
        <v>242091777.71000001</v>
      </c>
      <c r="Y68" s="85">
        <v>3835.6</v>
      </c>
      <c r="Z68" s="29">
        <f t="shared" si="60"/>
        <v>-1.0061319125804751E-3</v>
      </c>
      <c r="AA68" s="29">
        <f t="shared" si="61"/>
        <v>-1.0807995312195041E-3</v>
      </c>
      <c r="AB68" s="85">
        <v>241614846.55000001</v>
      </c>
      <c r="AC68" s="85">
        <v>3828.22</v>
      </c>
      <c r="AD68" s="29">
        <f t="shared" si="62"/>
        <v>-1.9700427850602542E-3</v>
      </c>
      <c r="AE68" s="29">
        <f t="shared" si="63"/>
        <v>-1.9240796746272054E-3</v>
      </c>
      <c r="AF68" s="85">
        <v>242556570.55000001</v>
      </c>
      <c r="AG68" s="85">
        <v>3843.19</v>
      </c>
      <c r="AH68" s="29">
        <f t="shared" si="64"/>
        <v>3.897624725660717E-3</v>
      </c>
      <c r="AI68" s="29">
        <f t="shared" si="65"/>
        <v>3.9104335696486239E-3</v>
      </c>
      <c r="AJ68" s="30">
        <f t="shared" si="72"/>
        <v>5.4720685828130123E-4</v>
      </c>
      <c r="AK68" s="30">
        <f t="shared" si="73"/>
        <v>5.4340288542925792E-4</v>
      </c>
      <c r="AL68" s="31">
        <f t="shared" si="74"/>
        <v>9.6317483818735908E-3</v>
      </c>
      <c r="AM68" s="31">
        <f t="shared" si="75"/>
        <v>9.633470991877115E-3</v>
      </c>
      <c r="AN68" s="32">
        <f t="shared" si="76"/>
        <v>3.6171002519126269E-3</v>
      </c>
      <c r="AO68" s="95">
        <f t="shared" si="77"/>
        <v>3.6320026454143171E-3</v>
      </c>
      <c r="AP68" s="36"/>
      <c r="AQ68" s="34"/>
      <c r="AR68" s="34"/>
      <c r="AS68" s="35"/>
      <c r="AT68" s="35"/>
    </row>
    <row r="69" spans="1:46">
      <c r="A69" s="249" t="s">
        <v>100</v>
      </c>
      <c r="B69" s="74">
        <v>51642153.060000002</v>
      </c>
      <c r="C69" s="74">
        <v>11.0936</v>
      </c>
      <c r="D69" s="85">
        <v>51746286.359999999</v>
      </c>
      <c r="E69" s="271">
        <v>11.113125999999999</v>
      </c>
      <c r="F69" s="29">
        <f t="shared" si="50"/>
        <v>2.0164399396557036E-3</v>
      </c>
      <c r="G69" s="29">
        <f t="shared" si="51"/>
        <v>1.7601139395686742E-3</v>
      </c>
      <c r="H69" s="85">
        <v>51840397.310000002</v>
      </c>
      <c r="I69" s="86">
        <v>11.139099999999999</v>
      </c>
      <c r="J69" s="29">
        <f t="shared" si="52"/>
        <v>1.8186995941171726E-3</v>
      </c>
      <c r="K69" s="29">
        <f t="shared" si="53"/>
        <v>2.3372361655937062E-3</v>
      </c>
      <c r="L69" s="85">
        <v>51939486.460000001</v>
      </c>
      <c r="M69" s="85">
        <v>11.161799999999999</v>
      </c>
      <c r="N69" s="29">
        <f t="shared" si="54"/>
        <v>1.9114272872458142E-3</v>
      </c>
      <c r="O69" s="29">
        <f t="shared" si="55"/>
        <v>2.0378666139993706E-3</v>
      </c>
      <c r="P69" s="85">
        <v>52039707.520000003</v>
      </c>
      <c r="Q69" s="85">
        <v>11.1717</v>
      </c>
      <c r="R69" s="29">
        <f t="shared" si="56"/>
        <v>1.9295735639817178E-3</v>
      </c>
      <c r="S69" s="29">
        <f t="shared" si="57"/>
        <v>8.869537171423982E-4</v>
      </c>
      <c r="T69" s="85">
        <v>52143699.979999997</v>
      </c>
      <c r="U69" s="85">
        <v>11.1944</v>
      </c>
      <c r="V69" s="29">
        <f t="shared" si="58"/>
        <v>1.9983290636294768E-3</v>
      </c>
      <c r="W69" s="29">
        <f t="shared" si="59"/>
        <v>2.0319199405641388E-3</v>
      </c>
      <c r="X69" s="85">
        <v>52217720.159999996</v>
      </c>
      <c r="Y69" s="85">
        <v>11.2171</v>
      </c>
      <c r="Z69" s="29">
        <f t="shared" si="60"/>
        <v>1.4195421504110861E-3</v>
      </c>
      <c r="AA69" s="29">
        <f t="shared" si="61"/>
        <v>2.0277996140927951E-3</v>
      </c>
      <c r="AB69" s="85">
        <v>52311722.640000001</v>
      </c>
      <c r="AC69" s="85">
        <v>11.1995</v>
      </c>
      <c r="AD69" s="29">
        <f t="shared" si="62"/>
        <v>1.800202684298965E-3</v>
      </c>
      <c r="AE69" s="29">
        <f t="shared" si="63"/>
        <v>-1.5690329942676662E-3</v>
      </c>
      <c r="AF69" s="85">
        <v>54607220.030000001</v>
      </c>
      <c r="AG69" s="85">
        <v>11.690899999999999</v>
      </c>
      <c r="AH69" s="29">
        <f t="shared" si="64"/>
        <v>4.3881127864918663E-2</v>
      </c>
      <c r="AI69" s="29">
        <f t="shared" si="65"/>
        <v>4.3876958792803136E-2</v>
      </c>
      <c r="AJ69" s="30">
        <f t="shared" si="72"/>
        <v>7.0969177685323249E-3</v>
      </c>
      <c r="AK69" s="30">
        <f t="shared" si="73"/>
        <v>6.673726973687069E-3</v>
      </c>
      <c r="AL69" s="31">
        <f t="shared" si="74"/>
        <v>5.5287709925624928E-2</v>
      </c>
      <c r="AM69" s="31">
        <f t="shared" si="75"/>
        <v>5.1990232091312545E-2</v>
      </c>
      <c r="AN69" s="32">
        <f t="shared" si="76"/>
        <v>1.4864257722642139E-2</v>
      </c>
      <c r="AO69" s="95">
        <f t="shared" si="77"/>
        <v>1.5085855507795108E-2</v>
      </c>
      <c r="AP69" s="36"/>
      <c r="AQ69" s="34">
        <v>421796041.39999998</v>
      </c>
      <c r="AR69" s="34">
        <v>2004.5</v>
      </c>
      <c r="AS69" s="35" t="e">
        <f>(#REF!/AQ69)-1</f>
        <v>#REF!</v>
      </c>
      <c r="AT69" s="35" t="e">
        <f>(#REF!/AR69)-1</f>
        <v>#REF!</v>
      </c>
    </row>
    <row r="70" spans="1:46">
      <c r="A70" s="248" t="s">
        <v>94</v>
      </c>
      <c r="B70" s="74">
        <v>14825765870.74</v>
      </c>
      <c r="C70" s="74">
        <v>1151.73</v>
      </c>
      <c r="D70" s="85">
        <v>14893598898.52</v>
      </c>
      <c r="E70" s="85">
        <v>1152.48</v>
      </c>
      <c r="F70" s="29">
        <f t="shared" si="50"/>
        <v>4.5753472954726303E-3</v>
      </c>
      <c r="G70" s="29">
        <f t="shared" si="51"/>
        <v>6.5119429032846235E-4</v>
      </c>
      <c r="H70" s="85">
        <v>15017089209.9</v>
      </c>
      <c r="I70" s="86">
        <v>1154.8599999999999</v>
      </c>
      <c r="J70" s="29">
        <f t="shared" si="52"/>
        <v>8.2915024247276186E-3</v>
      </c>
      <c r="K70" s="29">
        <f t="shared" si="53"/>
        <v>2.0651117589892075E-3</v>
      </c>
      <c r="L70" s="85">
        <v>14144667431.370001</v>
      </c>
      <c r="M70" s="85">
        <v>1157.27</v>
      </c>
      <c r="N70" s="29">
        <f t="shared" si="54"/>
        <v>-5.8095265090045256E-2</v>
      </c>
      <c r="O70" s="29">
        <f t="shared" si="55"/>
        <v>2.0868330360390716E-3</v>
      </c>
      <c r="P70" s="85">
        <v>13555068337.940001</v>
      </c>
      <c r="Q70" s="85">
        <v>1159.42</v>
      </c>
      <c r="R70" s="29">
        <f t="shared" si="56"/>
        <v>-4.1683489293102019E-2</v>
      </c>
      <c r="S70" s="29">
        <f t="shared" si="57"/>
        <v>1.8578205604570161E-3</v>
      </c>
      <c r="T70" s="85">
        <v>13524932705.139999</v>
      </c>
      <c r="U70" s="85">
        <v>1161.25</v>
      </c>
      <c r="V70" s="29">
        <f t="shared" si="58"/>
        <v>-2.2232003593558375E-3</v>
      </c>
      <c r="W70" s="29">
        <f t="shared" si="59"/>
        <v>1.5783753945937857E-3</v>
      </c>
      <c r="X70" s="85">
        <v>13462833503.48</v>
      </c>
      <c r="Y70" s="85">
        <v>1163.99</v>
      </c>
      <c r="Z70" s="29">
        <f t="shared" si="60"/>
        <v>-4.5914610455991206E-3</v>
      </c>
      <c r="AA70" s="29">
        <f t="shared" si="61"/>
        <v>2.3595263724434956E-3</v>
      </c>
      <c r="AB70" s="85">
        <v>13493006815.93</v>
      </c>
      <c r="AC70" s="85">
        <v>1166.8800000000001</v>
      </c>
      <c r="AD70" s="29">
        <f t="shared" si="62"/>
        <v>2.2412304543617274E-3</v>
      </c>
      <c r="AE70" s="29">
        <f t="shared" si="63"/>
        <v>2.4828391996495674E-3</v>
      </c>
      <c r="AF70" s="85">
        <v>13616249228.549999</v>
      </c>
      <c r="AG70" s="85">
        <v>1143.8</v>
      </c>
      <c r="AH70" s="29">
        <f t="shared" si="64"/>
        <v>9.1337990339186298E-3</v>
      </c>
      <c r="AI70" s="29">
        <f t="shared" si="65"/>
        <v>-1.9779240367475793E-2</v>
      </c>
      <c r="AJ70" s="30">
        <f t="shared" si="72"/>
        <v>-1.0293942072452704E-2</v>
      </c>
      <c r="AK70" s="30">
        <f t="shared" si="73"/>
        <v>-8.3719246937189818E-4</v>
      </c>
      <c r="AL70" s="31">
        <f t="shared" si="74"/>
        <v>-8.5765010772307915E-2</v>
      </c>
      <c r="AM70" s="31">
        <f t="shared" si="75"/>
        <v>-7.5315840621963618E-3</v>
      </c>
      <c r="AN70" s="32">
        <f t="shared" si="76"/>
        <v>2.5267165330435146E-2</v>
      </c>
      <c r="AO70" s="95">
        <f t="shared" si="77"/>
        <v>7.6749076651873851E-3</v>
      </c>
      <c r="AP70" s="36"/>
      <c r="AQ70" s="34"/>
      <c r="AR70" s="34"/>
      <c r="AS70" s="35"/>
      <c r="AT70" s="35"/>
    </row>
    <row r="71" spans="1:46">
      <c r="A71" s="248" t="s">
        <v>194</v>
      </c>
      <c r="B71" s="74">
        <v>20885327</v>
      </c>
      <c r="C71" s="74">
        <v>0.77</v>
      </c>
      <c r="D71" s="85">
        <v>20861538</v>
      </c>
      <c r="E71" s="86">
        <v>0.79</v>
      </c>
      <c r="F71" s="29">
        <f t="shared" si="50"/>
        <v>-1.1390293290595834E-3</v>
      </c>
      <c r="G71" s="29">
        <f t="shared" si="51"/>
        <v>2.5974025974025997E-2</v>
      </c>
      <c r="H71" s="85">
        <v>20449106.859999999</v>
      </c>
      <c r="I71" s="86">
        <v>0.77</v>
      </c>
      <c r="J71" s="29">
        <f t="shared" si="52"/>
        <v>-1.9769929714673989E-2</v>
      </c>
      <c r="K71" s="29">
        <f t="shared" si="53"/>
        <v>-2.5316455696202552E-2</v>
      </c>
      <c r="L71" s="85">
        <v>20419156.300000001</v>
      </c>
      <c r="M71" s="86">
        <v>0.77</v>
      </c>
      <c r="N71" s="29">
        <f t="shared" si="54"/>
        <v>-1.4646390282494059E-3</v>
      </c>
      <c r="O71" s="29">
        <f t="shared" si="55"/>
        <v>0</v>
      </c>
      <c r="P71" s="85">
        <v>20419156.300000001</v>
      </c>
      <c r="Q71" s="86">
        <v>0.77</v>
      </c>
      <c r="R71" s="29">
        <f t="shared" si="56"/>
        <v>0</v>
      </c>
      <c r="S71" s="29">
        <f t="shared" si="57"/>
        <v>0</v>
      </c>
      <c r="T71" s="85">
        <v>20885327</v>
      </c>
      <c r="U71" s="86">
        <v>0.78</v>
      </c>
      <c r="V71" s="29">
        <f t="shared" si="58"/>
        <v>2.2830066685957991E-2</v>
      </c>
      <c r="W71" s="29">
        <f t="shared" si="59"/>
        <v>1.2987012987012998E-2</v>
      </c>
      <c r="X71" s="85">
        <v>20331854.145036787</v>
      </c>
      <c r="Y71" s="86">
        <v>0.77</v>
      </c>
      <c r="Z71" s="29">
        <f t="shared" si="60"/>
        <v>-2.6500559697399673E-2</v>
      </c>
      <c r="AA71" s="29">
        <f t="shared" si="61"/>
        <v>-1.2820512820512832E-2</v>
      </c>
      <c r="AB71" s="85">
        <v>20307922</v>
      </c>
      <c r="AC71" s="86">
        <v>0.76</v>
      </c>
      <c r="AD71" s="29">
        <f t="shared" si="62"/>
        <v>-1.1770763682479434E-3</v>
      </c>
      <c r="AE71" s="29">
        <f t="shared" si="63"/>
        <v>-1.2987012987012998E-2</v>
      </c>
      <c r="AF71" s="85">
        <v>20283989.79853088</v>
      </c>
      <c r="AG71" s="86">
        <v>0.76</v>
      </c>
      <c r="AH71" s="29">
        <f t="shared" si="64"/>
        <v>-1.1784662886296115E-3</v>
      </c>
      <c r="AI71" s="29">
        <f t="shared" si="65"/>
        <v>0</v>
      </c>
      <c r="AJ71" s="30">
        <f t="shared" si="72"/>
        <v>-3.5499542175377774E-3</v>
      </c>
      <c r="AK71" s="30">
        <f t="shared" si="73"/>
        <v>-1.5203678178361735E-3</v>
      </c>
      <c r="AL71" s="31">
        <f t="shared" si="74"/>
        <v>-2.7684833278788918E-2</v>
      </c>
      <c r="AM71" s="31">
        <f t="shared" si="75"/>
        <v>-3.7974683544303826E-2</v>
      </c>
      <c r="AN71" s="32">
        <f t="shared" si="76"/>
        <v>1.4734513309993463E-2</v>
      </c>
      <c r="AO71" s="95">
        <f t="shared" si="77"/>
        <v>1.6030200825476227E-2</v>
      </c>
      <c r="AP71" s="36"/>
      <c r="AQ71" s="34"/>
      <c r="AR71" s="34"/>
      <c r="AS71" s="35"/>
      <c r="AT71" s="35"/>
    </row>
    <row r="72" spans="1:46">
      <c r="A72" s="248" t="s">
        <v>111</v>
      </c>
      <c r="B72" s="74">
        <v>813579782.09000003</v>
      </c>
      <c r="C72" s="74">
        <v>1192.93</v>
      </c>
      <c r="D72" s="85">
        <v>815399145.64999998</v>
      </c>
      <c r="E72" s="85">
        <v>1194.8</v>
      </c>
      <c r="F72" s="29">
        <f t="shared" si="50"/>
        <v>2.2362448035842179E-3</v>
      </c>
      <c r="G72" s="29">
        <f t="shared" si="51"/>
        <v>1.5675689269277248E-3</v>
      </c>
      <c r="H72" s="85">
        <v>816751085.26999998</v>
      </c>
      <c r="I72" s="85">
        <v>1197.06</v>
      </c>
      <c r="J72" s="29">
        <f t="shared" si="52"/>
        <v>1.6580096106457146E-3</v>
      </c>
      <c r="K72" s="29">
        <f t="shared" si="53"/>
        <v>1.8915299631737455E-3</v>
      </c>
      <c r="L72" s="85">
        <v>820576270.80999994</v>
      </c>
      <c r="M72" s="85">
        <v>1202.44</v>
      </c>
      <c r="N72" s="29">
        <f t="shared" si="54"/>
        <v>4.6834165377759359E-3</v>
      </c>
      <c r="O72" s="29">
        <f t="shared" si="55"/>
        <v>4.4943444773028161E-3</v>
      </c>
      <c r="P72" s="85">
        <v>822511192.86000001</v>
      </c>
      <c r="Q72" s="85">
        <v>1205.23</v>
      </c>
      <c r="R72" s="29">
        <f t="shared" si="56"/>
        <v>2.3580039038785371E-3</v>
      </c>
      <c r="S72" s="29">
        <f t="shared" si="57"/>
        <v>2.320282093077379E-3</v>
      </c>
      <c r="T72" s="85">
        <v>841561816.24000001</v>
      </c>
      <c r="U72" s="85">
        <v>1171.1600000000001</v>
      </c>
      <c r="V72" s="29">
        <f t="shared" si="58"/>
        <v>2.3161536943659088E-2</v>
      </c>
      <c r="W72" s="29">
        <f t="shared" si="59"/>
        <v>-2.82684632808675E-2</v>
      </c>
      <c r="X72" s="85">
        <v>841627669.54999995</v>
      </c>
      <c r="Y72" s="86">
        <v>1172.26</v>
      </c>
      <c r="Z72" s="29">
        <f t="shared" si="60"/>
        <v>7.8251304573403397E-5</v>
      </c>
      <c r="AA72" s="29">
        <f t="shared" si="61"/>
        <v>9.3923972813271365E-4</v>
      </c>
      <c r="AB72" s="85">
        <v>438486189.55000001</v>
      </c>
      <c r="AC72" s="86">
        <v>1150.98</v>
      </c>
      <c r="AD72" s="29">
        <f t="shared" si="62"/>
        <v>-0.4790021699447583</v>
      </c>
      <c r="AE72" s="29">
        <f t="shared" si="63"/>
        <v>-1.8152969477760884E-2</v>
      </c>
      <c r="AF72" s="85">
        <v>440575335.29000002</v>
      </c>
      <c r="AG72" s="86">
        <v>1157.3</v>
      </c>
      <c r="AH72" s="29">
        <f t="shared" si="64"/>
        <v>4.7644504884954576E-3</v>
      </c>
      <c r="AI72" s="29">
        <f t="shared" si="65"/>
        <v>5.4909729100418216E-3</v>
      </c>
      <c r="AJ72" s="30">
        <f t="shared" si="72"/>
        <v>-5.5007782044018246E-2</v>
      </c>
      <c r="AK72" s="30">
        <f t="shared" si="73"/>
        <v>-3.7146868324965223E-3</v>
      </c>
      <c r="AL72" s="31">
        <f t="shared" si="74"/>
        <v>-0.45968138715819606</v>
      </c>
      <c r="AM72" s="31">
        <f t="shared" si="75"/>
        <v>-3.1386006026113161E-2</v>
      </c>
      <c r="AN72" s="32">
        <f t="shared" si="76"/>
        <v>0.17147704444179501</v>
      </c>
      <c r="AO72" s="95">
        <f t="shared" si="77"/>
        <v>1.2426331978011022E-2</v>
      </c>
      <c r="AP72" s="36"/>
      <c r="AQ72" s="34"/>
      <c r="AR72" s="34"/>
      <c r="AS72" s="35"/>
      <c r="AT72" s="35"/>
    </row>
    <row r="73" spans="1:46" s="109" customFormat="1">
      <c r="A73" s="248" t="s">
        <v>112</v>
      </c>
      <c r="B73" s="74">
        <v>180119266.13</v>
      </c>
      <c r="C73" s="74">
        <v>155.59</v>
      </c>
      <c r="D73" s="85">
        <v>180370635.22</v>
      </c>
      <c r="E73" s="86">
        <v>155.8064</v>
      </c>
      <c r="F73" s="29">
        <f t="shared" si="50"/>
        <v>1.395570254092527E-3</v>
      </c>
      <c r="G73" s="29">
        <f t="shared" si="51"/>
        <v>1.3908348865607882E-3</v>
      </c>
      <c r="H73" s="85">
        <v>180521755.66999999</v>
      </c>
      <c r="I73" s="86">
        <v>155.94</v>
      </c>
      <c r="J73" s="29">
        <f t="shared" si="52"/>
        <v>8.3783288679814679E-4</v>
      </c>
      <c r="K73" s="29">
        <f t="shared" si="53"/>
        <v>8.5747440413231593E-4</v>
      </c>
      <c r="L73" s="85">
        <v>180773039.47</v>
      </c>
      <c r="M73" s="85">
        <v>156.15</v>
      </c>
      <c r="N73" s="29">
        <f t="shared" si="54"/>
        <v>1.3919862404804405E-3</v>
      </c>
      <c r="O73" s="29">
        <f t="shared" si="55"/>
        <v>1.3466717968449915E-3</v>
      </c>
      <c r="P73" s="85">
        <v>165781709.15000001</v>
      </c>
      <c r="Q73" s="85">
        <v>143.11000000000001</v>
      </c>
      <c r="R73" s="29">
        <f t="shared" si="56"/>
        <v>-8.2929016207020534E-2</v>
      </c>
      <c r="S73" s="29">
        <f t="shared" si="57"/>
        <v>-8.3509446045469046E-2</v>
      </c>
      <c r="T73" s="85">
        <v>166038116.34</v>
      </c>
      <c r="U73" s="85">
        <v>143.33000000000001</v>
      </c>
      <c r="V73" s="29">
        <f t="shared" si="58"/>
        <v>1.5466554863902344E-3</v>
      </c>
      <c r="W73" s="29">
        <f t="shared" si="59"/>
        <v>1.5372790161414217E-3</v>
      </c>
      <c r="X73" s="85">
        <v>166046710.16</v>
      </c>
      <c r="Y73" s="85">
        <v>143.34</v>
      </c>
      <c r="Z73" s="29">
        <f t="shared" si="60"/>
        <v>5.1758115482321468E-5</v>
      </c>
      <c r="AA73" s="29">
        <f t="shared" si="61"/>
        <v>6.976906439678298E-5</v>
      </c>
      <c r="AB73" s="85">
        <v>164754968.52000001</v>
      </c>
      <c r="AC73" s="85">
        <v>142.22999999999999</v>
      </c>
      <c r="AD73" s="29">
        <f t="shared" si="62"/>
        <v>-7.7793871300147035E-3</v>
      </c>
      <c r="AE73" s="29">
        <f t="shared" si="63"/>
        <v>-7.7438258685643482E-3</v>
      </c>
      <c r="AF73" s="85">
        <v>164587133.22999999</v>
      </c>
      <c r="AG73" s="85">
        <v>142.08000000000001</v>
      </c>
      <c r="AH73" s="29">
        <f t="shared" si="64"/>
        <v>-1.0186963798888258E-3</v>
      </c>
      <c r="AI73" s="29">
        <f t="shared" si="65"/>
        <v>-1.0546298249312894E-3</v>
      </c>
      <c r="AJ73" s="30">
        <f t="shared" si="72"/>
        <v>-1.0812912091710052E-2</v>
      </c>
      <c r="AK73" s="30">
        <f t="shared" si="73"/>
        <v>-1.0888234071361049E-2</v>
      </c>
      <c r="AL73" s="31">
        <f t="shared" si="74"/>
        <v>-8.750594003701713E-2</v>
      </c>
      <c r="AM73" s="31">
        <f t="shared" si="75"/>
        <v>-8.8099076803006701E-2</v>
      </c>
      <c r="AN73" s="32">
        <f t="shared" si="76"/>
        <v>2.9302383667893471E-2</v>
      </c>
      <c r="AO73" s="95">
        <f t="shared" si="77"/>
        <v>2.9503822599523451E-2</v>
      </c>
      <c r="AP73" s="36"/>
      <c r="AQ73" s="34"/>
      <c r="AR73" s="34"/>
      <c r="AS73" s="35"/>
      <c r="AT73" s="35"/>
    </row>
    <row r="74" spans="1:46">
      <c r="A74" s="248" t="s">
        <v>115</v>
      </c>
      <c r="B74" s="74">
        <v>698842632.64999998</v>
      </c>
      <c r="C74" s="74">
        <v>185.363597</v>
      </c>
      <c r="D74" s="85">
        <v>689353140.79999995</v>
      </c>
      <c r="E74" s="86">
        <v>185.69151600000001</v>
      </c>
      <c r="F74" s="29">
        <f t="shared" si="50"/>
        <v>-1.3578867983505849E-2</v>
      </c>
      <c r="G74" s="29">
        <f t="shared" si="51"/>
        <v>1.7690582471811254E-3</v>
      </c>
      <c r="H74" s="85">
        <v>684954871.80999994</v>
      </c>
      <c r="I74" s="86">
        <v>185.45921300000001</v>
      </c>
      <c r="J74" s="29">
        <f t="shared" si="52"/>
        <v>-6.380284254447267E-3</v>
      </c>
      <c r="K74" s="29">
        <f t="shared" si="53"/>
        <v>-1.2510156899144583E-3</v>
      </c>
      <c r="L74" s="85">
        <v>682234420.32000005</v>
      </c>
      <c r="M74" s="86">
        <v>186.03073499999999</v>
      </c>
      <c r="N74" s="29">
        <f t="shared" si="54"/>
        <v>-3.9717236886147997E-3</v>
      </c>
      <c r="O74" s="29">
        <f t="shared" si="55"/>
        <v>3.0816587149002268E-3</v>
      </c>
      <c r="P74" s="85">
        <v>754571885.35000002</v>
      </c>
      <c r="Q74" s="86">
        <v>186.310056</v>
      </c>
      <c r="R74" s="29">
        <f t="shared" si="56"/>
        <v>0.10603021905003018</v>
      </c>
      <c r="S74" s="29">
        <f t="shared" si="57"/>
        <v>1.5014776993705376E-3</v>
      </c>
      <c r="T74" s="85">
        <v>757527111.13999999</v>
      </c>
      <c r="U74" s="86">
        <v>186.75777299999999</v>
      </c>
      <c r="V74" s="29">
        <f t="shared" si="58"/>
        <v>3.9164271123475697E-3</v>
      </c>
      <c r="W74" s="29">
        <f t="shared" si="59"/>
        <v>2.4030747969931532E-3</v>
      </c>
      <c r="X74" s="85">
        <v>685734160.02999997</v>
      </c>
      <c r="Y74" s="86">
        <v>185.32472899999999</v>
      </c>
      <c r="Z74" s="29">
        <f t="shared" si="60"/>
        <v>-9.4772781137772141E-2</v>
      </c>
      <c r="AA74" s="29">
        <f t="shared" si="61"/>
        <v>-7.6732763353308748E-3</v>
      </c>
      <c r="AB74" s="85">
        <v>692320957.05999994</v>
      </c>
      <c r="AC74" s="86">
        <v>186.87574499999999</v>
      </c>
      <c r="AD74" s="29">
        <f t="shared" si="62"/>
        <v>9.6054672698700147E-3</v>
      </c>
      <c r="AE74" s="29">
        <f t="shared" si="63"/>
        <v>8.3691799166208634E-3</v>
      </c>
      <c r="AF74" s="85">
        <v>691696167.00999999</v>
      </c>
      <c r="AG74" s="86">
        <v>187.030011</v>
      </c>
      <c r="AH74" s="29">
        <f t="shared" si="64"/>
        <v>-9.0245722540767306E-4</v>
      </c>
      <c r="AI74" s="29">
        <f t="shared" si="65"/>
        <v>8.2550038797173434E-4</v>
      </c>
      <c r="AJ74" s="30">
        <f t="shared" si="72"/>
        <v>-6.750107187495548E-6</v>
      </c>
      <c r="AK74" s="30">
        <f t="shared" si="73"/>
        <v>1.1282072172240387E-3</v>
      </c>
      <c r="AL74" s="31">
        <f t="shared" si="74"/>
        <v>3.3988765283363143E-3</v>
      </c>
      <c r="AM74" s="31">
        <f t="shared" si="75"/>
        <v>7.2081645345606132E-3</v>
      </c>
      <c r="AN74" s="32">
        <f t="shared" si="76"/>
        <v>5.4213299812152269E-2</v>
      </c>
      <c r="AO74" s="95">
        <f t="shared" si="77"/>
        <v>4.4982760574118355E-3</v>
      </c>
      <c r="AP74" s="36"/>
      <c r="AQ74" s="34"/>
      <c r="AR74" s="34"/>
      <c r="AS74" s="35"/>
      <c r="AT74" s="35"/>
    </row>
    <row r="75" spans="1:46" s="109" customFormat="1">
      <c r="A75" s="248" t="s">
        <v>121</v>
      </c>
      <c r="B75" s="74">
        <v>1081837669.8099999</v>
      </c>
      <c r="C75" s="74">
        <v>1.4221999999999999</v>
      </c>
      <c r="D75" s="85">
        <v>1083679833.45</v>
      </c>
      <c r="E75" s="86">
        <v>1.4146000000000001</v>
      </c>
      <c r="F75" s="29">
        <f t="shared" si="50"/>
        <v>1.7028096648951398E-3</v>
      </c>
      <c r="G75" s="29">
        <f t="shared" si="51"/>
        <v>-5.3438334973982772E-3</v>
      </c>
      <c r="H75" s="85">
        <v>1085469988.99</v>
      </c>
      <c r="I75" s="86">
        <v>1.417</v>
      </c>
      <c r="J75" s="29">
        <f t="shared" si="52"/>
        <v>1.6519229063263342E-3</v>
      </c>
      <c r="K75" s="29">
        <f t="shared" si="53"/>
        <v>1.696592676374917E-3</v>
      </c>
      <c r="L75" s="85">
        <v>1055185735.87</v>
      </c>
      <c r="M75" s="86">
        <v>1.4198999999999999</v>
      </c>
      <c r="N75" s="29">
        <f t="shared" si="54"/>
        <v>-2.7899668739970112E-2</v>
      </c>
      <c r="O75" s="29">
        <f t="shared" si="55"/>
        <v>2.0465772759350053E-3</v>
      </c>
      <c r="P75" s="85">
        <v>1063784829.8</v>
      </c>
      <c r="Q75" s="86">
        <v>1.423</v>
      </c>
      <c r="R75" s="29">
        <f t="shared" si="56"/>
        <v>8.1493652138028578E-3</v>
      </c>
      <c r="S75" s="29">
        <f t="shared" si="57"/>
        <v>2.1832523417142776E-3</v>
      </c>
      <c r="T75" s="85">
        <v>1065457574.92</v>
      </c>
      <c r="U75" s="86">
        <v>1.4252</v>
      </c>
      <c r="V75" s="29">
        <f t="shared" si="58"/>
        <v>1.5724468643856242E-3</v>
      </c>
      <c r="W75" s="29">
        <f t="shared" si="59"/>
        <v>1.5460295151089106E-3</v>
      </c>
      <c r="X75" s="85">
        <v>1065306280.3099999</v>
      </c>
      <c r="Y75" s="86">
        <v>1.4225000000000001</v>
      </c>
      <c r="Z75" s="29">
        <f t="shared" si="60"/>
        <v>-1.4199965682479125E-4</v>
      </c>
      <c r="AA75" s="29">
        <f t="shared" si="61"/>
        <v>-1.8944709514453584E-3</v>
      </c>
      <c r="AB75" s="85">
        <v>1071313211.95</v>
      </c>
      <c r="AC75" s="86">
        <v>1.4107000000000001</v>
      </c>
      <c r="AD75" s="29">
        <f t="shared" si="62"/>
        <v>5.6386897843614617E-3</v>
      </c>
      <c r="AE75" s="29">
        <f t="shared" si="63"/>
        <v>-8.2952548330404441E-3</v>
      </c>
      <c r="AF75" s="85">
        <v>1069932729.05</v>
      </c>
      <c r="AG75" s="86">
        <v>1.4101999999999999</v>
      </c>
      <c r="AH75" s="29">
        <f t="shared" si="64"/>
        <v>-1.2885894476064063E-3</v>
      </c>
      <c r="AI75" s="29">
        <f t="shared" si="65"/>
        <v>-3.5443396895170265E-4</v>
      </c>
      <c r="AJ75" s="30">
        <f t="shared" si="72"/>
        <v>-1.3268779263287366E-3</v>
      </c>
      <c r="AK75" s="30">
        <f t="shared" si="73"/>
        <v>-1.0519426802128339E-3</v>
      </c>
      <c r="AL75" s="31">
        <f t="shared" si="74"/>
        <v>-1.2685577396263666E-2</v>
      </c>
      <c r="AM75" s="31">
        <f t="shared" si="75"/>
        <v>-3.1104199066875312E-3</v>
      </c>
      <c r="AN75" s="32">
        <f t="shared" si="76"/>
        <v>1.1163046673690087E-2</v>
      </c>
      <c r="AO75" s="95">
        <f t="shared" si="77"/>
        <v>3.8996975872253466E-3</v>
      </c>
      <c r="AP75" s="36"/>
      <c r="AQ75" s="34"/>
      <c r="AR75" s="34"/>
      <c r="AS75" s="35"/>
      <c r="AT75" s="35"/>
    </row>
    <row r="76" spans="1:46" s="109" customFormat="1">
      <c r="A76" s="248" t="s">
        <v>152</v>
      </c>
      <c r="B76" s="85">
        <v>500658599.26999998</v>
      </c>
      <c r="C76" s="86">
        <v>1.1425000000000001</v>
      </c>
      <c r="D76" s="85">
        <v>500628742.38999999</v>
      </c>
      <c r="E76" s="86">
        <v>1.1399999999999999</v>
      </c>
      <c r="F76" s="29">
        <f t="shared" si="50"/>
        <v>-5.9635208590302726E-5</v>
      </c>
      <c r="G76" s="29">
        <f t="shared" si="51"/>
        <v>-2.1881838074399723E-3</v>
      </c>
      <c r="H76" s="85">
        <v>490384740.75</v>
      </c>
      <c r="I76" s="86">
        <v>1.1499999999999999</v>
      </c>
      <c r="J76" s="29">
        <f t="shared" si="52"/>
        <v>-2.0462272284038577E-2</v>
      </c>
      <c r="K76" s="29">
        <f t="shared" si="53"/>
        <v>8.7719298245614117E-3</v>
      </c>
      <c r="L76" s="85">
        <v>491629453.38999999</v>
      </c>
      <c r="M76" s="86">
        <v>1.1465000000000001</v>
      </c>
      <c r="N76" s="29">
        <f t="shared" si="54"/>
        <v>2.538236891499332E-3</v>
      </c>
      <c r="O76" s="29">
        <f t="shared" si="55"/>
        <v>-3.0434782608694234E-3</v>
      </c>
      <c r="P76" s="85">
        <v>490798883.43000001</v>
      </c>
      <c r="Q76" s="86">
        <v>1.1444000000000001</v>
      </c>
      <c r="R76" s="29">
        <f t="shared" si="56"/>
        <v>-1.6894227029581642E-3</v>
      </c>
      <c r="S76" s="29">
        <f t="shared" si="57"/>
        <v>-1.8316615787178287E-3</v>
      </c>
      <c r="T76" s="85">
        <v>488769824.69999999</v>
      </c>
      <c r="U76" s="86">
        <v>1.1466000000000001</v>
      </c>
      <c r="V76" s="29">
        <f t="shared" si="58"/>
        <v>-4.1341958967382464E-3</v>
      </c>
      <c r="W76" s="29">
        <f t="shared" si="59"/>
        <v>1.9224047535826457E-3</v>
      </c>
      <c r="X76" s="85">
        <v>489791357.29000002</v>
      </c>
      <c r="Y76" s="86">
        <v>1.1538999999999999</v>
      </c>
      <c r="Z76" s="29">
        <f t="shared" si="60"/>
        <v>2.0900074807748935E-3</v>
      </c>
      <c r="AA76" s="29">
        <f t="shared" si="61"/>
        <v>6.3666492237919601E-3</v>
      </c>
      <c r="AB76" s="85">
        <v>492103852.45999998</v>
      </c>
      <c r="AC76" s="86">
        <v>1.1596</v>
      </c>
      <c r="AD76" s="29">
        <f t="shared" si="62"/>
        <v>4.7213882719264778E-3</v>
      </c>
      <c r="AE76" s="29">
        <f t="shared" si="63"/>
        <v>4.9397694774244204E-3</v>
      </c>
      <c r="AF76" s="85">
        <v>494070242.47000003</v>
      </c>
      <c r="AG76" s="86">
        <v>1.1645000000000001</v>
      </c>
      <c r="AH76" s="29">
        <f t="shared" si="64"/>
        <v>3.9958842024303918E-3</v>
      </c>
      <c r="AI76" s="29">
        <f t="shared" si="65"/>
        <v>4.2255950327700301E-3</v>
      </c>
      <c r="AJ76" s="30">
        <f t="shared" si="72"/>
        <v>-1.6250011557117745E-3</v>
      </c>
      <c r="AK76" s="30">
        <f t="shared" si="73"/>
        <v>2.3953780831379055E-3</v>
      </c>
      <c r="AL76" s="31">
        <f t="shared" si="74"/>
        <v>-1.3100526127784234E-2</v>
      </c>
      <c r="AM76" s="31">
        <f t="shared" si="75"/>
        <v>2.1491228070175606E-2</v>
      </c>
      <c r="AN76" s="32">
        <f t="shared" si="76"/>
        <v>8.1643669484113262E-3</v>
      </c>
      <c r="AO76" s="95">
        <f t="shared" si="77"/>
        <v>4.3905221661887216E-3</v>
      </c>
      <c r="AP76" s="36"/>
      <c r="AQ76" s="34"/>
      <c r="AR76" s="34"/>
      <c r="AS76" s="35"/>
      <c r="AT76" s="35"/>
    </row>
    <row r="77" spans="1:46" s="109" customFormat="1">
      <c r="A77" s="248" t="s">
        <v>158</v>
      </c>
      <c r="B77" s="85">
        <v>1483322738.1900001</v>
      </c>
      <c r="C77" s="86">
        <v>0.99299999999999999</v>
      </c>
      <c r="D77" s="85">
        <v>1465223097.3900001</v>
      </c>
      <c r="E77" s="86">
        <v>0.99360000000000004</v>
      </c>
      <c r="F77" s="29">
        <f t="shared" si="50"/>
        <v>-1.2202092190729671E-2</v>
      </c>
      <c r="G77" s="29">
        <f t="shared" si="51"/>
        <v>6.042296072508005E-4</v>
      </c>
      <c r="H77" s="85">
        <v>1468215352.52</v>
      </c>
      <c r="I77" s="86">
        <v>0.99550000000000005</v>
      </c>
      <c r="J77" s="29">
        <f t="shared" si="52"/>
        <v>2.0421839754846726E-3</v>
      </c>
      <c r="K77" s="29">
        <f t="shared" si="53"/>
        <v>1.9122383252818164E-3</v>
      </c>
      <c r="L77" s="85">
        <v>1472388436.03</v>
      </c>
      <c r="M77" s="86">
        <v>0.99629999999999996</v>
      </c>
      <c r="N77" s="29">
        <f t="shared" si="54"/>
        <v>2.8422829817420429E-3</v>
      </c>
      <c r="O77" s="29">
        <f t="shared" si="55"/>
        <v>8.0361627322944433E-4</v>
      </c>
      <c r="P77" s="85">
        <v>1428336782.9100001</v>
      </c>
      <c r="Q77" s="86">
        <v>0.99750000000000005</v>
      </c>
      <c r="R77" s="29">
        <f t="shared" si="56"/>
        <v>-2.9918499793964919E-2</v>
      </c>
      <c r="S77" s="29">
        <f t="shared" si="57"/>
        <v>1.2044564890094248E-3</v>
      </c>
      <c r="T77" s="85">
        <v>1453122662.6600001</v>
      </c>
      <c r="U77" s="86">
        <v>1.0146999999999999</v>
      </c>
      <c r="V77" s="29">
        <f t="shared" si="58"/>
        <v>1.7352966083743124E-2</v>
      </c>
      <c r="W77" s="29">
        <f t="shared" si="59"/>
        <v>1.7243107769423439E-2</v>
      </c>
      <c r="X77" s="85">
        <v>1453175404.03</v>
      </c>
      <c r="Y77" s="86">
        <v>1.0150999999999999</v>
      </c>
      <c r="Z77" s="29">
        <f t="shared" si="60"/>
        <v>3.6295194724539177E-5</v>
      </c>
      <c r="AA77" s="29">
        <f t="shared" si="61"/>
        <v>3.9420518379812354E-4</v>
      </c>
      <c r="AB77" s="85">
        <v>1424894228.1900001</v>
      </c>
      <c r="AC77" s="86">
        <v>1.0174000000000001</v>
      </c>
      <c r="AD77" s="29">
        <f t="shared" si="62"/>
        <v>-1.9461639497592314E-2</v>
      </c>
      <c r="AE77" s="29">
        <f t="shared" si="63"/>
        <v>2.265786622007872E-3</v>
      </c>
      <c r="AF77" s="85">
        <v>1424116985.98</v>
      </c>
      <c r="AG77" s="86">
        <v>1.0190999999999999</v>
      </c>
      <c r="AH77" s="29">
        <f t="shared" si="64"/>
        <v>-5.4547361805749287E-4</v>
      </c>
      <c r="AI77" s="29">
        <f t="shared" si="65"/>
        <v>1.6709258895221276E-3</v>
      </c>
      <c r="AJ77" s="30">
        <f t="shared" si="72"/>
        <v>-4.9817471080812513E-3</v>
      </c>
      <c r="AK77" s="30">
        <f t="shared" si="73"/>
        <v>3.262320769940381E-3</v>
      </c>
      <c r="AL77" s="31">
        <f t="shared" si="74"/>
        <v>-2.8054506841464856E-2</v>
      </c>
      <c r="AM77" s="31">
        <f t="shared" si="75"/>
        <v>2.5664251207729322E-2</v>
      </c>
      <c r="AN77" s="32">
        <f t="shared" si="76"/>
        <v>1.482225180669015E-2</v>
      </c>
      <c r="AO77" s="95">
        <f t="shared" si="77"/>
        <v>5.6868559547587497E-3</v>
      </c>
      <c r="AP77" s="36"/>
      <c r="AQ77" s="34"/>
      <c r="AR77" s="34"/>
      <c r="AS77" s="35"/>
      <c r="AT77" s="35"/>
    </row>
    <row r="78" spans="1:46" s="136" customFormat="1" ht="15.75" customHeight="1">
      <c r="A78" s="248" t="s">
        <v>182</v>
      </c>
      <c r="B78" s="74">
        <v>16653999919.110001</v>
      </c>
      <c r="C78" s="85">
        <v>105.57</v>
      </c>
      <c r="D78" s="85">
        <v>17136187323.93</v>
      </c>
      <c r="E78" s="86">
        <v>105.74</v>
      </c>
      <c r="F78" s="29">
        <f t="shared" si="50"/>
        <v>2.8953248898884832E-2</v>
      </c>
      <c r="G78" s="29">
        <f t="shared" si="51"/>
        <v>1.6103059581320613E-3</v>
      </c>
      <c r="H78" s="85">
        <v>17332265544.759998</v>
      </c>
      <c r="I78" s="86">
        <v>105.91</v>
      </c>
      <c r="J78" s="29">
        <f t="shared" si="52"/>
        <v>1.1442348121170608E-2</v>
      </c>
      <c r="K78" s="29">
        <f t="shared" si="53"/>
        <v>1.6077170418006593E-3</v>
      </c>
      <c r="L78" s="85">
        <v>17431415752.459999</v>
      </c>
      <c r="M78" s="86">
        <v>106.07</v>
      </c>
      <c r="N78" s="29">
        <f t="shared" si="54"/>
        <v>5.7205566949080407E-3</v>
      </c>
      <c r="O78" s="29">
        <f t="shared" si="55"/>
        <v>1.5107166462090132E-3</v>
      </c>
      <c r="P78" s="85">
        <v>17596413267.099998</v>
      </c>
      <c r="Q78" s="86">
        <v>106.24</v>
      </c>
      <c r="R78" s="29">
        <f t="shared" si="56"/>
        <v>9.465525748630842E-3</v>
      </c>
      <c r="S78" s="29">
        <f t="shared" si="57"/>
        <v>1.6027151880833573E-3</v>
      </c>
      <c r="T78" s="85">
        <v>17651738510.950001</v>
      </c>
      <c r="U78" s="86">
        <v>106.4</v>
      </c>
      <c r="V78" s="29">
        <f t="shared" si="58"/>
        <v>3.1441205096861334E-3</v>
      </c>
      <c r="W78" s="29">
        <f t="shared" si="59"/>
        <v>1.5060240963856439E-3</v>
      </c>
      <c r="X78" s="85">
        <v>17816910543.509998</v>
      </c>
      <c r="Y78" s="86">
        <v>106.58</v>
      </c>
      <c r="Z78" s="29">
        <f t="shared" si="60"/>
        <v>9.3572671302339702E-3</v>
      </c>
      <c r="AA78" s="29">
        <f t="shared" si="61"/>
        <v>1.6917293233082011E-3</v>
      </c>
      <c r="AB78" s="85">
        <v>18502867161.549999</v>
      </c>
      <c r="AC78" s="86">
        <v>106.77</v>
      </c>
      <c r="AD78" s="29">
        <f t="shared" si="62"/>
        <v>3.8500312181781036E-2</v>
      </c>
      <c r="AE78" s="29">
        <f t="shared" si="63"/>
        <v>1.7826984424844973E-3</v>
      </c>
      <c r="AF78" s="85">
        <v>18914355973.52</v>
      </c>
      <c r="AG78" s="86">
        <v>106.94</v>
      </c>
      <c r="AH78" s="29">
        <f t="shared" si="64"/>
        <v>2.2239191816990297E-2</v>
      </c>
      <c r="AI78" s="29">
        <f t="shared" si="65"/>
        <v>1.5922075489369833E-3</v>
      </c>
      <c r="AJ78" s="30">
        <f t="shared" si="72"/>
        <v>1.610282138778572E-2</v>
      </c>
      <c r="AK78" s="30">
        <f t="shared" si="73"/>
        <v>1.613014280667552E-3</v>
      </c>
      <c r="AL78" s="31">
        <f t="shared" si="74"/>
        <v>0.10376687742592886</v>
      </c>
      <c r="AM78" s="31">
        <f t="shared" si="75"/>
        <v>1.1348590883298685E-2</v>
      </c>
      <c r="AN78" s="32">
        <f t="shared" si="76"/>
        <v>1.2486745420888276E-2</v>
      </c>
      <c r="AO78" s="95">
        <f t="shared" si="77"/>
        <v>9.0612885713947815E-5</v>
      </c>
      <c r="AP78" s="36"/>
      <c r="AQ78" s="34"/>
      <c r="AR78" s="34"/>
      <c r="AS78" s="35"/>
      <c r="AT78" s="35"/>
    </row>
    <row r="79" spans="1:46" s="136" customFormat="1" ht="15.75" customHeight="1">
      <c r="A79" s="248" t="s">
        <v>187</v>
      </c>
      <c r="B79" s="74">
        <v>292811208.00999999</v>
      </c>
      <c r="C79" s="85">
        <v>1056.6199999999999</v>
      </c>
      <c r="D79" s="85">
        <v>293170039.05000001</v>
      </c>
      <c r="E79" s="86">
        <v>1058.83</v>
      </c>
      <c r="F79" s="29">
        <f t="shared" si="50"/>
        <v>1.225468937608996E-3</v>
      </c>
      <c r="G79" s="29">
        <f t="shared" si="51"/>
        <v>2.0915750222407644E-3</v>
      </c>
      <c r="H79" s="85">
        <v>293917609.75</v>
      </c>
      <c r="I79" s="85">
        <v>1061.05</v>
      </c>
      <c r="J79" s="29">
        <f t="shared" si="52"/>
        <v>2.5499559996732487E-3</v>
      </c>
      <c r="K79" s="29">
        <f t="shared" si="53"/>
        <v>2.0966538537820307E-3</v>
      </c>
      <c r="L79" s="85">
        <v>294349384.56</v>
      </c>
      <c r="M79" s="85">
        <v>1063.26</v>
      </c>
      <c r="N79" s="29">
        <f t="shared" si="54"/>
        <v>1.469033483115424E-3</v>
      </c>
      <c r="O79" s="29">
        <f t="shared" si="55"/>
        <v>2.0828424673672648E-3</v>
      </c>
      <c r="P79" s="85">
        <v>295484581.07999998</v>
      </c>
      <c r="Q79" s="85">
        <v>1065.46</v>
      </c>
      <c r="R79" s="29">
        <f t="shared" si="56"/>
        <v>3.8566295006762044E-3</v>
      </c>
      <c r="S79" s="29">
        <f t="shared" si="57"/>
        <v>2.0691082143596538E-3</v>
      </c>
      <c r="T79" s="85">
        <v>295374759.26999998</v>
      </c>
      <c r="U79" s="85">
        <v>1067.6600000000001</v>
      </c>
      <c r="V79" s="29">
        <f t="shared" si="58"/>
        <v>-3.7166680440178042E-4</v>
      </c>
      <c r="W79" s="29">
        <f t="shared" si="59"/>
        <v>2.0648358455503213E-3</v>
      </c>
      <c r="X79" s="85">
        <v>298099119.69</v>
      </c>
      <c r="Y79" s="85">
        <v>1069.8699999999999</v>
      </c>
      <c r="Z79" s="29">
        <f t="shared" si="60"/>
        <v>9.2234029296650154E-3</v>
      </c>
      <c r="AA79" s="29">
        <f t="shared" si="61"/>
        <v>2.0699473615194059E-3</v>
      </c>
      <c r="AB79" s="85">
        <v>300269929.41000003</v>
      </c>
      <c r="AC79" s="85">
        <v>1072.05</v>
      </c>
      <c r="AD79" s="29">
        <f t="shared" si="62"/>
        <v>7.2821742052022916E-3</v>
      </c>
      <c r="AE79" s="29">
        <f t="shared" si="63"/>
        <v>2.0376307401834466E-3</v>
      </c>
      <c r="AF79" s="85">
        <v>302063361.05000001</v>
      </c>
      <c r="AG79" s="85">
        <v>1074.19</v>
      </c>
      <c r="AH79" s="29">
        <f t="shared" si="64"/>
        <v>5.9727314137779201E-3</v>
      </c>
      <c r="AI79" s="29">
        <f t="shared" si="65"/>
        <v>1.996175551513549E-3</v>
      </c>
      <c r="AJ79" s="30">
        <f t="shared" si="72"/>
        <v>3.9009662081646648E-3</v>
      </c>
      <c r="AK79" s="30">
        <f t="shared" si="73"/>
        <v>2.0635961320645542E-3</v>
      </c>
      <c r="AL79" s="31">
        <f t="shared" si="74"/>
        <v>3.0335030239850833E-2</v>
      </c>
      <c r="AM79" s="31">
        <f t="shared" si="75"/>
        <v>1.4506578015356694E-2</v>
      </c>
      <c r="AN79" s="32">
        <f t="shared" si="76"/>
        <v>3.3211074067860499E-3</v>
      </c>
      <c r="AO79" s="95">
        <f t="shared" si="77"/>
        <v>3.2815603860149699E-5</v>
      </c>
      <c r="AP79" s="36"/>
      <c r="AQ79" s="34"/>
      <c r="AR79" s="34"/>
      <c r="AS79" s="35"/>
      <c r="AT79" s="35"/>
    </row>
    <row r="80" spans="1:46" s="145" customFormat="1" ht="15.75" customHeight="1">
      <c r="A80" s="248" t="s">
        <v>196</v>
      </c>
      <c r="B80" s="74">
        <v>1622302708.6600001</v>
      </c>
      <c r="C80" s="85">
        <v>1.0331999999999999</v>
      </c>
      <c r="D80" s="85">
        <v>1619394999.0699999</v>
      </c>
      <c r="E80" s="86">
        <v>1.0347</v>
      </c>
      <c r="F80" s="29">
        <f t="shared" si="50"/>
        <v>-1.7923347933024663E-3</v>
      </c>
      <c r="G80" s="29">
        <f t="shared" si="51"/>
        <v>1.4518002322880922E-3</v>
      </c>
      <c r="H80" s="85">
        <v>1611634983.4300001</v>
      </c>
      <c r="I80" s="86">
        <v>1.0365</v>
      </c>
      <c r="J80" s="29">
        <f t="shared" si="52"/>
        <v>-4.7919226899282479E-3</v>
      </c>
      <c r="K80" s="29">
        <f t="shared" si="53"/>
        <v>1.7396346767179123E-3</v>
      </c>
      <c r="L80" s="85">
        <v>1606915484.46</v>
      </c>
      <c r="M80" s="85">
        <v>1.0382</v>
      </c>
      <c r="N80" s="29">
        <f t="shared" si="54"/>
        <v>-2.9283919861032327E-3</v>
      </c>
      <c r="O80" s="29">
        <f t="shared" si="55"/>
        <v>1.6401350699469703E-3</v>
      </c>
      <c r="P80" s="85">
        <v>1590860157.1600001</v>
      </c>
      <c r="Q80" s="85">
        <v>1.0410999999999999</v>
      </c>
      <c r="R80" s="29">
        <f t="shared" si="56"/>
        <v>-9.9913949770639651E-3</v>
      </c>
      <c r="S80" s="29">
        <f t="shared" si="57"/>
        <v>2.7932960893853813E-3</v>
      </c>
      <c r="T80" s="85">
        <v>1595432916.3299999</v>
      </c>
      <c r="U80" s="86">
        <v>1.0427999999999999</v>
      </c>
      <c r="V80" s="29">
        <f t="shared" si="58"/>
        <v>2.8743941756408792E-3</v>
      </c>
      <c r="W80" s="29">
        <f t="shared" si="59"/>
        <v>1.632888291230463E-3</v>
      </c>
      <c r="X80" s="85">
        <v>1603855863.5799999</v>
      </c>
      <c r="Y80" s="86">
        <v>1.0458000000000001</v>
      </c>
      <c r="Z80" s="29">
        <f t="shared" si="60"/>
        <v>5.2794117281818667E-3</v>
      </c>
      <c r="AA80" s="29">
        <f t="shared" si="61"/>
        <v>2.8768699654776694E-3</v>
      </c>
      <c r="AB80" s="85">
        <v>1596704757.1700001</v>
      </c>
      <c r="AC80" s="86">
        <v>1.0477000000000001</v>
      </c>
      <c r="AD80" s="29">
        <f t="shared" si="62"/>
        <v>-4.4586964280179855E-3</v>
      </c>
      <c r="AE80" s="29">
        <f t="shared" si="63"/>
        <v>1.8167909734174916E-3</v>
      </c>
      <c r="AF80" s="85">
        <v>1603544792.8599999</v>
      </c>
      <c r="AG80" s="86">
        <v>1.0498000000000001</v>
      </c>
      <c r="AH80" s="29">
        <f t="shared" si="64"/>
        <v>4.2838449996999445E-3</v>
      </c>
      <c r="AI80" s="29">
        <f t="shared" si="65"/>
        <v>2.004390569819596E-3</v>
      </c>
      <c r="AJ80" s="30">
        <f t="shared" si="72"/>
        <v>-1.4406362463616508E-3</v>
      </c>
      <c r="AK80" s="30">
        <f t="shared" si="73"/>
        <v>1.9944757335354467E-3</v>
      </c>
      <c r="AL80" s="31">
        <f t="shared" si="74"/>
        <v>-9.7877332084529284E-3</v>
      </c>
      <c r="AM80" s="31">
        <f t="shared" si="75"/>
        <v>1.4593602010244625E-2</v>
      </c>
      <c r="AN80" s="32">
        <f t="shared" si="76"/>
        <v>5.2418727545758678E-3</v>
      </c>
      <c r="AO80" s="95">
        <f t="shared" si="77"/>
        <v>5.4302685643145088E-4</v>
      </c>
      <c r="AP80" s="36"/>
      <c r="AQ80" s="34"/>
      <c r="AR80" s="34"/>
      <c r="AS80" s="35"/>
      <c r="AT80" s="35"/>
    </row>
    <row r="81" spans="1:46">
      <c r="A81" s="250" t="s">
        <v>47</v>
      </c>
      <c r="B81" s="90">
        <f>SUM(B55:B80)</f>
        <v>386504325895.71014</v>
      </c>
      <c r="C81" s="84"/>
      <c r="D81" s="90">
        <f>SUM(D55:D80)</f>
        <v>384428914391.67004</v>
      </c>
      <c r="E81" s="108"/>
      <c r="F81" s="29">
        <f>((D81-B81)/B81)</f>
        <v>-5.3696979955668214E-3</v>
      </c>
      <c r="G81" s="29"/>
      <c r="H81" s="90">
        <f>SUM(H55:H80)</f>
        <v>375554593414.5</v>
      </c>
      <c r="I81" s="108"/>
      <c r="J81" s="29">
        <f>((H81-D81)/D81)</f>
        <v>-2.3084426391841498E-2</v>
      </c>
      <c r="K81" s="29"/>
      <c r="L81" s="90">
        <f>SUM(L55:L80)</f>
        <v>373276764567.33008</v>
      </c>
      <c r="M81" s="108"/>
      <c r="N81" s="29">
        <f>((L81-H81)/H81)</f>
        <v>-6.0652402796093074E-3</v>
      </c>
      <c r="O81" s="29"/>
      <c r="P81" s="90">
        <f>SUM(P55:P80)</f>
        <v>377444877891.81989</v>
      </c>
      <c r="Q81" s="108"/>
      <c r="R81" s="29">
        <f>((P81-L81)/L81)</f>
        <v>1.1166281215818833E-2</v>
      </c>
      <c r="S81" s="29"/>
      <c r="T81" s="90">
        <f>SUM(T55:T80)</f>
        <v>377744976906.65002</v>
      </c>
      <c r="U81" s="108"/>
      <c r="V81" s="29">
        <f>((T81-P81)/P81)</f>
        <v>7.9508037440145383E-4</v>
      </c>
      <c r="W81" s="29"/>
      <c r="X81" s="90">
        <f>SUM(X55:X80)</f>
        <v>379529154644.59497</v>
      </c>
      <c r="Y81" s="108"/>
      <c r="Z81" s="29">
        <f>((X81-T81)/T81)</f>
        <v>4.7232335226680194E-3</v>
      </c>
      <c r="AA81" s="29"/>
      <c r="AB81" s="90">
        <f>SUM(AB55:AB80)</f>
        <v>382920424394.07007</v>
      </c>
      <c r="AC81" s="108"/>
      <c r="AD81" s="29">
        <f>((AB81-X81)/X81)</f>
        <v>8.9354657158046448E-3</v>
      </c>
      <c r="AE81" s="29"/>
      <c r="AF81" s="90">
        <f>SUM(AF55:AF80)</f>
        <v>386679246881.32843</v>
      </c>
      <c r="AG81" s="108"/>
      <c r="AH81" s="29">
        <f>((AF81-AB81)/AB81)</f>
        <v>9.8161974337260538E-3</v>
      </c>
      <c r="AI81" s="29"/>
      <c r="AJ81" s="30">
        <f t="shared" si="72"/>
        <v>1.1461169942517287E-4</v>
      </c>
      <c r="AK81" s="30"/>
      <c r="AL81" s="31">
        <f t="shared" si="74"/>
        <v>5.8537024802605411E-3</v>
      </c>
      <c r="AM81" s="31"/>
      <c r="AN81" s="32">
        <f t="shared" si="76"/>
        <v>1.1478138567596033E-2</v>
      </c>
      <c r="AO81" s="95"/>
      <c r="AP81" s="36"/>
      <c r="AQ81" s="46"/>
      <c r="AR81" s="19"/>
      <c r="AS81" s="35" t="e">
        <f>(#REF!/AQ81)-1</f>
        <v>#REF!</v>
      </c>
      <c r="AT81" s="35" t="e">
        <f>(#REF!/AR81)-1</f>
        <v>#REF!</v>
      </c>
    </row>
    <row r="82" spans="1:46" s="145" customFormat="1" ht="7.5" customHeight="1">
      <c r="A82" s="250"/>
      <c r="B82" s="79"/>
      <c r="C82" s="79"/>
      <c r="D82" s="108"/>
      <c r="E82" s="108"/>
      <c r="F82" s="29"/>
      <c r="G82" s="29"/>
      <c r="H82" s="108"/>
      <c r="I82" s="108"/>
      <c r="J82" s="29"/>
      <c r="K82" s="29"/>
      <c r="L82" s="108"/>
      <c r="M82" s="108"/>
      <c r="N82" s="29"/>
      <c r="O82" s="29"/>
      <c r="P82" s="108"/>
      <c r="Q82" s="108"/>
      <c r="R82" s="29"/>
      <c r="S82" s="29"/>
      <c r="T82" s="108"/>
      <c r="U82" s="108"/>
      <c r="V82" s="29"/>
      <c r="W82" s="29"/>
      <c r="X82" s="108"/>
      <c r="Y82" s="108"/>
      <c r="Z82" s="29"/>
      <c r="AA82" s="29"/>
      <c r="AB82" s="108"/>
      <c r="AC82" s="108"/>
      <c r="AD82" s="29"/>
      <c r="AE82" s="29"/>
      <c r="AF82" s="108"/>
      <c r="AG82" s="108"/>
      <c r="AH82" s="29"/>
      <c r="AI82" s="29"/>
      <c r="AJ82" s="30"/>
      <c r="AK82" s="30"/>
      <c r="AL82" s="31"/>
      <c r="AM82" s="31"/>
      <c r="AN82" s="32"/>
      <c r="AO82" s="95"/>
      <c r="AP82" s="36"/>
      <c r="AQ82" s="46"/>
      <c r="AR82" s="19"/>
      <c r="AS82" s="35"/>
      <c r="AT82" s="35"/>
    </row>
    <row r="83" spans="1:46" s="145" customFormat="1">
      <c r="A83" s="247" t="s">
        <v>220</v>
      </c>
      <c r="B83" s="79"/>
      <c r="C83" s="79"/>
      <c r="D83" s="108"/>
      <c r="E83" s="108"/>
      <c r="F83" s="29"/>
      <c r="G83" s="29"/>
      <c r="H83" s="108"/>
      <c r="I83" s="108"/>
      <c r="J83" s="29"/>
      <c r="K83" s="29"/>
      <c r="L83" s="108"/>
      <c r="M83" s="108"/>
      <c r="N83" s="29"/>
      <c r="O83" s="29"/>
      <c r="P83" s="108"/>
      <c r="Q83" s="108"/>
      <c r="R83" s="29"/>
      <c r="S83" s="29"/>
      <c r="T83" s="108"/>
      <c r="U83" s="108"/>
      <c r="V83" s="29"/>
      <c r="W83" s="29"/>
      <c r="X83" s="108"/>
      <c r="Y83" s="108"/>
      <c r="Z83" s="29"/>
      <c r="AA83" s="29"/>
      <c r="AB83" s="108"/>
      <c r="AC83" s="108"/>
      <c r="AD83" s="29"/>
      <c r="AE83" s="29"/>
      <c r="AF83" s="108"/>
      <c r="AG83" s="108"/>
      <c r="AH83" s="29"/>
      <c r="AI83" s="29"/>
      <c r="AJ83" s="30"/>
      <c r="AK83" s="30"/>
      <c r="AL83" s="31"/>
      <c r="AM83" s="31"/>
      <c r="AN83" s="32"/>
      <c r="AO83" s="95"/>
      <c r="AP83" s="36"/>
      <c r="AQ83" s="46"/>
      <c r="AR83" s="19"/>
      <c r="AS83" s="35"/>
      <c r="AT83" s="35"/>
    </row>
    <row r="84" spans="1:46" s="145" customFormat="1">
      <c r="A84" s="246" t="s">
        <v>221</v>
      </c>
      <c r="B84" s="79"/>
      <c r="C84" s="79"/>
      <c r="D84" s="108"/>
      <c r="E84" s="108"/>
      <c r="F84" s="29"/>
      <c r="G84" s="29"/>
      <c r="H84" s="108"/>
      <c r="I84" s="108"/>
      <c r="J84" s="29"/>
      <c r="K84" s="29"/>
      <c r="L84" s="108"/>
      <c r="M84" s="108"/>
      <c r="N84" s="29"/>
      <c r="O84" s="29"/>
      <c r="P84" s="108"/>
      <c r="Q84" s="108"/>
      <c r="R84" s="29"/>
      <c r="S84" s="29"/>
      <c r="T84" s="108"/>
      <c r="U84" s="108"/>
      <c r="V84" s="29"/>
      <c r="W84" s="29"/>
      <c r="X84" s="108"/>
      <c r="Y84" s="108"/>
      <c r="Z84" s="29"/>
      <c r="AA84" s="29"/>
      <c r="AB84" s="108"/>
      <c r="AC84" s="108"/>
      <c r="AD84" s="29"/>
      <c r="AE84" s="29"/>
      <c r="AF84" s="108"/>
      <c r="AG84" s="108"/>
      <c r="AH84" s="29"/>
      <c r="AI84" s="29"/>
      <c r="AJ84" s="30"/>
      <c r="AK84" s="30"/>
      <c r="AL84" s="31"/>
      <c r="AM84" s="31"/>
      <c r="AN84" s="32"/>
      <c r="AO84" s="95"/>
      <c r="AP84" s="36"/>
      <c r="AQ84" s="46"/>
      <c r="AR84" s="19"/>
      <c r="AS84" s="35"/>
      <c r="AT84" s="35"/>
    </row>
    <row r="85" spans="1:46">
      <c r="A85" s="248" t="s">
        <v>239</v>
      </c>
      <c r="B85" s="223">
        <v>7705078774.8500004</v>
      </c>
      <c r="C85" s="85">
        <v>51626.41</v>
      </c>
      <c r="D85" s="85">
        <v>7640752828.29</v>
      </c>
      <c r="E85" s="85">
        <v>51613.15</v>
      </c>
      <c r="F85" s="29">
        <f t="shared" ref="F85:G92" si="78">((D85-B85)/B85)</f>
        <v>-8.348512512288065E-3</v>
      </c>
      <c r="G85" s="29">
        <f t="shared" si="78"/>
        <v>-2.5684528519418718E-4</v>
      </c>
      <c r="H85" s="85">
        <v>7640752828.29</v>
      </c>
      <c r="I85" s="85">
        <v>51613.15</v>
      </c>
      <c r="J85" s="29">
        <f t="shared" ref="J85:J91" si="79">((H85-D85)/D85)</f>
        <v>0</v>
      </c>
      <c r="K85" s="29">
        <f t="shared" ref="K85:K91" si="80">((I85-E85)/E85)</f>
        <v>0</v>
      </c>
      <c r="L85" s="85">
        <v>7609204273.6099997</v>
      </c>
      <c r="M85" s="85">
        <v>51692.38</v>
      </c>
      <c r="N85" s="29">
        <f t="shared" ref="N85:N91" si="81">((L85-H85)/H85)</f>
        <v>-4.1289851129840656E-3</v>
      </c>
      <c r="O85" s="29">
        <f t="shared" ref="O85:O91" si="82">((M85-I85)/I85)</f>
        <v>1.5350739104277868E-3</v>
      </c>
      <c r="P85" s="85">
        <v>7600894314.1800003</v>
      </c>
      <c r="Q85" s="85">
        <v>51758.82</v>
      </c>
      <c r="R85" s="29">
        <f t="shared" ref="R85:R91" si="83">((P85-L85)/L85)</f>
        <v>-1.0920930929426732E-3</v>
      </c>
      <c r="S85" s="29">
        <f t="shared" ref="S85:S91" si="84">((Q85-M85)/M85)</f>
        <v>1.2852958211636285E-3</v>
      </c>
      <c r="T85" s="85">
        <v>7979567094.3500004</v>
      </c>
      <c r="U85" s="85">
        <v>54274.95</v>
      </c>
      <c r="V85" s="29">
        <f t="shared" ref="V85:V91" si="85">((T85-P85)/P85)</f>
        <v>4.98195034054821E-2</v>
      </c>
      <c r="W85" s="29">
        <f t="shared" ref="W85:W91" si="86">((U85-Q85)/Q85)</f>
        <v>4.8612584289981831E-2</v>
      </c>
      <c r="X85" s="85">
        <v>7720030512.4799995</v>
      </c>
      <c r="Y85" s="85">
        <v>51956.33</v>
      </c>
      <c r="Z85" s="29">
        <f t="shared" ref="Z85:Z91" si="87">((X85-T85)/T85)</f>
        <v>-3.2525145637758705E-2</v>
      </c>
      <c r="AA85" s="29">
        <f t="shared" ref="AA85:AA91" si="88">((Y85-U85)/U85)</f>
        <v>-4.2719891957523598E-2</v>
      </c>
      <c r="AB85" s="85">
        <v>7868670672.4300003</v>
      </c>
      <c r="AC85" s="85">
        <v>51958.400000000001</v>
      </c>
      <c r="AD85" s="29">
        <f t="shared" ref="AD85:AD91" si="89">((AB85-X85)/X85)</f>
        <v>1.925383063055424E-2</v>
      </c>
      <c r="AE85" s="29">
        <f t="shared" ref="AE85:AE91" si="90">((AC85-Y85)/Y85)</f>
        <v>3.9841151212945736E-5</v>
      </c>
      <c r="AF85" s="85">
        <v>7872049183.8299999</v>
      </c>
      <c r="AG85" s="85">
        <v>52032.92</v>
      </c>
      <c r="AH85" s="29">
        <f t="shared" ref="AH85:AH91" si="91">((AF85-AB85)/AB85)</f>
        <v>4.2936240956647733E-4</v>
      </c>
      <c r="AI85" s="29">
        <f t="shared" ref="AI85:AI91" si="92">((AG85-AC85)/AC85)</f>
        <v>1.4342243025188765E-3</v>
      </c>
      <c r="AJ85" s="30">
        <f t="shared" ref="AJ85" si="93">AVERAGE(F85,J85,N85,R85,V85,Z85,AD85,AH85)</f>
        <v>2.9259950112036632E-3</v>
      </c>
      <c r="AK85" s="30">
        <f t="shared" ref="AK85" si="94">AVERAGE(G85,K85,O85,S85,W85,AA85,AE85,AI85)</f>
        <v>1.2412852790734104E-3</v>
      </c>
      <c r="AL85" s="31">
        <f t="shared" ref="AL85" si="95">((AF85-D85)/D85)</f>
        <v>3.0271409210309984E-2</v>
      </c>
      <c r="AM85" s="31">
        <f t="shared" ref="AM85" si="96">((AG85-E85)/E85)</f>
        <v>8.1330048640704308E-3</v>
      </c>
      <c r="AN85" s="32">
        <f t="shared" ref="AN85" si="97">STDEV(F85,J85,N85,R85,V85,Z85,AD85,AH85)</f>
        <v>2.3695115941793004E-2</v>
      </c>
      <c r="AO85" s="95">
        <f t="shared" ref="AO85" si="98">STDEV(G85,K85,O85,S85,W85,AA85,AE85,AI85)</f>
        <v>2.4442291219719071E-2</v>
      </c>
      <c r="AP85" s="36"/>
      <c r="AQ85" s="55">
        <v>31507613595.857655</v>
      </c>
      <c r="AR85" s="55">
        <v>11.808257597614354</v>
      </c>
      <c r="AS85" s="35" t="e">
        <f>(#REF!/AQ85)-1</f>
        <v>#REF!</v>
      </c>
      <c r="AT85" s="35" t="e">
        <f>(#REF!/AR85)-1</f>
        <v>#REF!</v>
      </c>
    </row>
    <row r="86" spans="1:46" s="125" customFormat="1">
      <c r="A86" s="248" t="s">
        <v>240</v>
      </c>
      <c r="B86" s="223">
        <v>629685670.65999997</v>
      </c>
      <c r="C86" s="85">
        <v>51522.64</v>
      </c>
      <c r="D86" s="85">
        <v>630067482.17999995</v>
      </c>
      <c r="E86" s="85">
        <v>51517.760000000002</v>
      </c>
      <c r="F86" s="29">
        <f t="shared" si="78"/>
        <v>6.0635256254090752E-4</v>
      </c>
      <c r="G86" s="29">
        <f t="shared" si="78"/>
        <v>-9.4715643453002039E-5</v>
      </c>
      <c r="H86" s="85">
        <v>630067482.17999995</v>
      </c>
      <c r="I86" s="85">
        <v>51517.760000000002</v>
      </c>
      <c r="J86" s="29">
        <f t="shared" si="79"/>
        <v>0</v>
      </c>
      <c r="K86" s="29">
        <f t="shared" si="80"/>
        <v>0</v>
      </c>
      <c r="L86" s="85">
        <v>631105218.85000002</v>
      </c>
      <c r="M86" s="85">
        <v>51601.120000000003</v>
      </c>
      <c r="N86" s="29">
        <f t="shared" si="81"/>
        <v>1.6470246431534012E-3</v>
      </c>
      <c r="O86" s="29">
        <f t="shared" si="82"/>
        <v>1.6180827737852068E-3</v>
      </c>
      <c r="P86" s="85">
        <v>632005876.33000004</v>
      </c>
      <c r="Q86" s="85">
        <v>51675.8</v>
      </c>
      <c r="R86" s="29">
        <f t="shared" si="83"/>
        <v>1.4271114437006197E-3</v>
      </c>
      <c r="S86" s="29">
        <f t="shared" si="84"/>
        <v>1.4472554084097454E-3</v>
      </c>
      <c r="T86" s="85">
        <v>662747571.42999995</v>
      </c>
      <c r="U86" s="85">
        <v>54187.95</v>
      </c>
      <c r="V86" s="29">
        <f t="shared" si="85"/>
        <v>4.8641470358652517E-2</v>
      </c>
      <c r="W86" s="29">
        <f t="shared" si="86"/>
        <v>4.861366442319217E-2</v>
      </c>
      <c r="X86" s="85">
        <v>634491902.36000001</v>
      </c>
      <c r="Y86" s="85">
        <v>51877.24</v>
      </c>
      <c r="Z86" s="29">
        <f t="shared" si="87"/>
        <v>-4.2634134454892267E-2</v>
      </c>
      <c r="AA86" s="29">
        <f t="shared" si="88"/>
        <v>-4.2642506313673043E-2</v>
      </c>
      <c r="AB86" s="85">
        <v>634465840.49000001</v>
      </c>
      <c r="AC86" s="85">
        <v>51875.199999999997</v>
      </c>
      <c r="AD86" s="29">
        <f t="shared" si="89"/>
        <v>-4.1075181421649888E-5</v>
      </c>
      <c r="AE86" s="29">
        <f t="shared" si="90"/>
        <v>-3.9323603183223959E-5</v>
      </c>
      <c r="AF86" s="85">
        <v>635562114.01999998</v>
      </c>
      <c r="AG86" s="85">
        <v>51962.15</v>
      </c>
      <c r="AH86" s="29">
        <f t="shared" si="91"/>
        <v>1.7278684840673468E-3</v>
      </c>
      <c r="AI86" s="29">
        <f t="shared" si="92"/>
        <v>1.6761381160940944E-3</v>
      </c>
      <c r="AJ86" s="30">
        <f t="shared" ref="AJ86:AJ92" si="99">AVERAGE(F86,J86,N86,R86,V86,Z86,AD86,AH86)</f>
        <v>1.4218272319751096E-3</v>
      </c>
      <c r="AK86" s="30">
        <f t="shared" ref="AK86:AK92" si="100">AVERAGE(G86,K86,O86,S86,W86,AA86,AE86,AI86)</f>
        <v>1.3223243951464938E-3</v>
      </c>
      <c r="AL86" s="31">
        <f t="shared" ref="AL86:AL92" si="101">((AF86-D86)/D86)</f>
        <v>8.7207037268276395E-3</v>
      </c>
      <c r="AM86" s="31">
        <f t="shared" ref="AM86:AM92" si="102">((AG86-E86)/E86)</f>
        <v>8.6259573397601021E-3</v>
      </c>
      <c r="AN86" s="32">
        <f t="shared" ref="AN86:AN92" si="103">STDEV(F86,J86,N86,R86,V86,Z86,AD86,AH86)</f>
        <v>2.4423623035599817E-2</v>
      </c>
      <c r="AO86" s="95">
        <f t="shared" ref="AO86:AO92" si="104">STDEV(G86,K86,O86,S86,W86,AA86,AE86,AI86)</f>
        <v>2.4422519103066351E-2</v>
      </c>
      <c r="AP86" s="36"/>
      <c r="AQ86" s="55"/>
      <c r="AR86" s="55"/>
      <c r="AS86" s="35"/>
      <c r="AT86" s="35"/>
    </row>
    <row r="87" spans="1:46">
      <c r="A87" s="248" t="s">
        <v>181</v>
      </c>
      <c r="B87" s="85">
        <v>55527029805.589996</v>
      </c>
      <c r="C87" s="85">
        <v>50524.52</v>
      </c>
      <c r="D87" s="85">
        <v>57907529333.019997</v>
      </c>
      <c r="E87" s="85">
        <v>50533.36</v>
      </c>
      <c r="F87" s="29">
        <f t="shared" si="78"/>
        <v>4.2871004189573118E-2</v>
      </c>
      <c r="G87" s="29">
        <f t="shared" si="78"/>
        <v>1.749645518651891E-4</v>
      </c>
      <c r="H87" s="85">
        <v>60433290139.459999</v>
      </c>
      <c r="I87" s="85">
        <v>50628.79</v>
      </c>
      <c r="J87" s="29">
        <f t="shared" si="79"/>
        <v>4.3617139869923008E-2</v>
      </c>
      <c r="K87" s="29">
        <f t="shared" si="80"/>
        <v>1.8884554678335319E-3</v>
      </c>
      <c r="L87" s="85">
        <v>60487820297.510002</v>
      </c>
      <c r="M87" s="85">
        <v>50675.519999999997</v>
      </c>
      <c r="N87" s="29">
        <f t="shared" si="81"/>
        <v>9.0231986251560229E-4</v>
      </c>
      <c r="O87" s="29">
        <f t="shared" si="82"/>
        <v>9.229926292924623E-4</v>
      </c>
      <c r="P87" s="85">
        <v>63681860344.330002</v>
      </c>
      <c r="Q87" s="85">
        <v>50730.7</v>
      </c>
      <c r="R87" s="29">
        <f t="shared" si="83"/>
        <v>5.2804680861536737E-2</v>
      </c>
      <c r="S87" s="29">
        <f t="shared" si="84"/>
        <v>1.0888886783993591E-3</v>
      </c>
      <c r="T87" s="85">
        <v>66930704693.25</v>
      </c>
      <c r="U87" s="85">
        <v>53216.55</v>
      </c>
      <c r="V87" s="29">
        <f t="shared" si="85"/>
        <v>5.1016793971680248E-2</v>
      </c>
      <c r="W87" s="29">
        <f t="shared" si="86"/>
        <v>4.9000900835194587E-2</v>
      </c>
      <c r="X87" s="85">
        <v>64343987345.93</v>
      </c>
      <c r="Y87" s="85">
        <v>50974.6</v>
      </c>
      <c r="Z87" s="29">
        <f t="shared" si="87"/>
        <v>-3.8647693299737086E-2</v>
      </c>
      <c r="AA87" s="29">
        <f t="shared" si="88"/>
        <v>-4.2128811431782112E-2</v>
      </c>
      <c r="AB87" s="85">
        <v>64962311519.040001</v>
      </c>
      <c r="AC87" s="85">
        <v>50991.99</v>
      </c>
      <c r="AD87" s="29">
        <f t="shared" si="89"/>
        <v>9.6096651546589609E-3</v>
      </c>
      <c r="AE87" s="29">
        <f t="shared" si="90"/>
        <v>3.4115029838388962E-4</v>
      </c>
      <c r="AF87" s="85">
        <v>65146116297.599998</v>
      </c>
      <c r="AG87" s="85">
        <v>51041.83</v>
      </c>
      <c r="AH87" s="29">
        <f t="shared" si="91"/>
        <v>2.8294063782832858E-3</v>
      </c>
      <c r="AI87" s="29">
        <f t="shared" si="92"/>
        <v>9.7740841257624544E-4</v>
      </c>
      <c r="AJ87" s="30">
        <f t="shared" si="99"/>
        <v>2.0625414623554231E-2</v>
      </c>
      <c r="AK87" s="30">
        <f t="shared" si="100"/>
        <v>1.5332436802203938E-3</v>
      </c>
      <c r="AL87" s="31">
        <f t="shared" si="101"/>
        <v>0.12500251777194057</v>
      </c>
      <c r="AM87" s="31">
        <f t="shared" si="102"/>
        <v>1.0062065930308239E-2</v>
      </c>
      <c r="AN87" s="32">
        <f t="shared" si="103"/>
        <v>3.2344072618613953E-2</v>
      </c>
      <c r="AO87" s="95">
        <f t="shared" si="104"/>
        <v>2.4389179471873759E-2</v>
      </c>
      <c r="AP87" s="36"/>
      <c r="AQ87" s="46">
        <f>SUM(AQ85:AQ85)</f>
        <v>31507613595.857655</v>
      </c>
      <c r="AR87" s="19"/>
      <c r="AS87" s="35" t="e">
        <f>(#REF!/AQ87)-1</f>
        <v>#REF!</v>
      </c>
      <c r="AT87" s="35" t="e">
        <f>(#REF!/AR87)-1</f>
        <v>#REF!</v>
      </c>
    </row>
    <row r="88" spans="1:46">
      <c r="A88" s="248" t="s">
        <v>133</v>
      </c>
      <c r="B88" s="85">
        <v>5392582408.9799995</v>
      </c>
      <c r="C88" s="85">
        <v>410.64</v>
      </c>
      <c r="D88" s="85">
        <v>5436651701.96</v>
      </c>
      <c r="E88" s="261">
        <v>410.74</v>
      </c>
      <c r="F88" s="29">
        <f t="shared" si="78"/>
        <v>8.1722057518516713E-3</v>
      </c>
      <c r="G88" s="29">
        <f t="shared" si="78"/>
        <v>2.4352230664334391E-4</v>
      </c>
      <c r="H88" s="85">
        <v>5455166620.8299999</v>
      </c>
      <c r="I88" s="85">
        <v>410.76</v>
      </c>
      <c r="J88" s="29">
        <f t="shared" si="79"/>
        <v>3.4055738504132904E-3</v>
      </c>
      <c r="K88" s="29">
        <f t="shared" si="80"/>
        <v>4.8692603593469857E-5</v>
      </c>
      <c r="L88" s="85">
        <v>5439385264.8800001</v>
      </c>
      <c r="M88" s="85">
        <v>410.91</v>
      </c>
      <c r="N88" s="29">
        <f t="shared" si="81"/>
        <v>-2.8929191437966906E-3</v>
      </c>
      <c r="O88" s="29">
        <f t="shared" si="82"/>
        <v>3.6517674554492673E-4</v>
      </c>
      <c r="P88" s="85">
        <v>5462901767.54</v>
      </c>
      <c r="Q88" s="85">
        <v>411.45</v>
      </c>
      <c r="R88" s="29">
        <f t="shared" si="83"/>
        <v>4.3233750717818755E-3</v>
      </c>
      <c r="S88" s="29">
        <f t="shared" si="84"/>
        <v>1.31415638460968E-3</v>
      </c>
      <c r="T88" s="85">
        <v>5504939178.1599998</v>
      </c>
      <c r="U88" s="85">
        <v>412.99</v>
      </c>
      <c r="V88" s="29">
        <f t="shared" si="85"/>
        <v>7.695069838118242E-3</v>
      </c>
      <c r="W88" s="29">
        <f t="shared" si="86"/>
        <v>3.7428606148985793E-3</v>
      </c>
      <c r="X88" s="85">
        <v>5493536997.5799999</v>
      </c>
      <c r="Y88" s="85">
        <v>413.64</v>
      </c>
      <c r="Z88" s="29">
        <f t="shared" si="87"/>
        <v>-2.0712636799397025E-3</v>
      </c>
      <c r="AA88" s="29">
        <f t="shared" si="88"/>
        <v>1.5738879876025502E-3</v>
      </c>
      <c r="AB88" s="85">
        <v>5525307632.2700005</v>
      </c>
      <c r="AC88" s="387">
        <v>414.39</v>
      </c>
      <c r="AD88" s="29">
        <f t="shared" si="89"/>
        <v>5.7832749108627209E-3</v>
      </c>
      <c r="AE88" s="29">
        <f t="shared" si="90"/>
        <v>1.8131708732230926E-3</v>
      </c>
      <c r="AF88" s="85">
        <v>5542311898.29</v>
      </c>
      <c r="AG88" s="85">
        <v>415.03</v>
      </c>
      <c r="AH88" s="29">
        <f t="shared" si="91"/>
        <v>3.0775238505613349E-3</v>
      </c>
      <c r="AI88" s="29">
        <f t="shared" si="92"/>
        <v>1.5444388136779035E-3</v>
      </c>
      <c r="AJ88" s="30">
        <f t="shared" si="99"/>
        <v>3.4366050562315929E-3</v>
      </c>
      <c r="AK88" s="30">
        <f t="shared" si="100"/>
        <v>1.3307382912241933E-3</v>
      </c>
      <c r="AL88" s="31">
        <f t="shared" si="101"/>
        <v>1.9434792243893006E-2</v>
      </c>
      <c r="AM88" s="31">
        <f t="shared" si="102"/>
        <v>1.0444563470808695E-2</v>
      </c>
      <c r="AN88" s="32">
        <f t="shared" si="103"/>
        <v>4.0949978820102109E-3</v>
      </c>
      <c r="AO88" s="95">
        <f t="shared" si="104"/>
        <v>1.1900857585611495E-3</v>
      </c>
      <c r="AP88" s="36"/>
      <c r="AQ88" s="46"/>
      <c r="AR88" s="19"/>
      <c r="AS88" s="35" t="e">
        <f>(#REF!/AQ88)-1</f>
        <v>#REF!</v>
      </c>
      <c r="AT88" s="35" t="e">
        <f>(#REF!/AR88)-1</f>
        <v>#REF!</v>
      </c>
    </row>
    <row r="89" spans="1:46">
      <c r="A89" s="248" t="s">
        <v>141</v>
      </c>
      <c r="B89" s="85">
        <v>641703124.16999996</v>
      </c>
      <c r="C89" s="85">
        <v>47000.93</v>
      </c>
      <c r="D89" s="85">
        <v>638603937.57000005</v>
      </c>
      <c r="E89" s="272">
        <v>46791.9</v>
      </c>
      <c r="F89" s="29">
        <f t="shared" si="78"/>
        <v>-4.8296267904391066E-3</v>
      </c>
      <c r="G89" s="29">
        <f t="shared" si="78"/>
        <v>-4.447358807581017E-3</v>
      </c>
      <c r="H89" s="85">
        <v>643019413.32000005</v>
      </c>
      <c r="I89" s="85">
        <v>47120.99</v>
      </c>
      <c r="J89" s="29">
        <f t="shared" si="79"/>
        <v>6.9142632705987677E-3</v>
      </c>
      <c r="K89" s="29">
        <f t="shared" si="80"/>
        <v>7.0330548663336285E-3</v>
      </c>
      <c r="L89" s="85">
        <v>650674650</v>
      </c>
      <c r="M89" s="85">
        <v>47593.919999999998</v>
      </c>
      <c r="N89" s="29">
        <f t="shared" si="81"/>
        <v>1.1905140842443433E-2</v>
      </c>
      <c r="O89" s="29">
        <f t="shared" si="82"/>
        <v>1.00365039019766E-2</v>
      </c>
      <c r="P89" s="85">
        <v>650996898.70000005</v>
      </c>
      <c r="Q89" s="85">
        <v>47790.18</v>
      </c>
      <c r="R89" s="29">
        <f t="shared" si="83"/>
        <v>4.9525319604820574E-4</v>
      </c>
      <c r="S89" s="29">
        <f t="shared" si="84"/>
        <v>4.123635960223534E-3</v>
      </c>
      <c r="T89" s="85">
        <v>651829461.36000001</v>
      </c>
      <c r="U89" s="85">
        <v>47862.18</v>
      </c>
      <c r="V89" s="29">
        <f t="shared" si="85"/>
        <v>1.2789041878118652E-3</v>
      </c>
      <c r="W89" s="29">
        <f t="shared" si="86"/>
        <v>1.506585662577542E-3</v>
      </c>
      <c r="X89" s="85">
        <v>652363296.92999995</v>
      </c>
      <c r="Y89" s="85">
        <v>47912.694900000002</v>
      </c>
      <c r="Z89" s="29">
        <f t="shared" si="87"/>
        <v>8.1898042608586589E-4</v>
      </c>
      <c r="AA89" s="29">
        <f t="shared" si="88"/>
        <v>1.0554241365521157E-3</v>
      </c>
      <c r="AB89" s="85">
        <v>652995969.77999997</v>
      </c>
      <c r="AC89" s="85">
        <v>47878.212</v>
      </c>
      <c r="AD89" s="29">
        <f t="shared" si="89"/>
        <v>9.6981674624762205E-4</v>
      </c>
      <c r="AE89" s="29">
        <f t="shared" si="90"/>
        <v>-7.1970278591035168E-4</v>
      </c>
      <c r="AF89" s="85">
        <v>654636821.51999998</v>
      </c>
      <c r="AG89" s="85">
        <v>47961.768300000003</v>
      </c>
      <c r="AH89" s="29">
        <f t="shared" si="91"/>
        <v>2.5128053095838047E-3</v>
      </c>
      <c r="AI89" s="29">
        <f t="shared" si="92"/>
        <v>1.7451842186588719E-3</v>
      </c>
      <c r="AJ89" s="30">
        <f t="shared" si="99"/>
        <v>2.5081921485475573E-3</v>
      </c>
      <c r="AK89" s="30">
        <f t="shared" si="100"/>
        <v>2.5416658941038654E-3</v>
      </c>
      <c r="AL89" s="31">
        <f t="shared" si="101"/>
        <v>2.5106146402741992E-2</v>
      </c>
      <c r="AM89" s="31">
        <f t="shared" si="102"/>
        <v>2.5001513082392506E-2</v>
      </c>
      <c r="AN89" s="32">
        <f t="shared" si="103"/>
        <v>4.9618951274328568E-3</v>
      </c>
      <c r="AO89" s="95">
        <f t="shared" si="104"/>
        <v>4.5078579266632597E-3</v>
      </c>
      <c r="AP89" s="36"/>
      <c r="AQ89" s="34">
        <v>885354617.76999998</v>
      </c>
      <c r="AR89" s="34">
        <v>1763.14</v>
      </c>
      <c r="AS89" s="35" t="e">
        <f>(#REF!/AQ89)-1</f>
        <v>#REF!</v>
      </c>
      <c r="AT89" s="35" t="e">
        <f>(#REF!/AR89)-1</f>
        <v>#REF!</v>
      </c>
    </row>
    <row r="90" spans="1:46">
      <c r="A90" s="248" t="s">
        <v>159</v>
      </c>
      <c r="B90" s="142">
        <v>722863134.71000004</v>
      </c>
      <c r="C90" s="85">
        <v>41081.836655999999</v>
      </c>
      <c r="D90" s="85">
        <v>751496031.05999994</v>
      </c>
      <c r="E90" s="85">
        <f>411.74*100.6836</f>
        <v>41455.465464000001</v>
      </c>
      <c r="F90" s="29">
        <f t="shared" si="78"/>
        <v>3.9610397840369765E-2</v>
      </c>
      <c r="G90" s="29">
        <f t="shared" si="78"/>
        <v>9.0947445005585652E-3</v>
      </c>
      <c r="H90" s="85">
        <v>766809419.29999995</v>
      </c>
      <c r="I90" s="85">
        <f>411.76*102.7081</f>
        <v>42291.087255999999</v>
      </c>
      <c r="J90" s="29">
        <f t="shared" si="79"/>
        <v>2.03772044123775E-2</v>
      </c>
      <c r="K90" s="29">
        <f t="shared" si="80"/>
        <v>2.0157095877397724E-2</v>
      </c>
      <c r="L90" s="85">
        <v>759772766.77999997</v>
      </c>
      <c r="M90" s="85">
        <v>41902.985670000002</v>
      </c>
      <c r="N90" s="29">
        <f t="shared" si="81"/>
        <v>-9.1765337551846394E-3</v>
      </c>
      <c r="O90" s="29">
        <f t="shared" si="82"/>
        <v>-9.1769119968637264E-3</v>
      </c>
      <c r="P90" s="85">
        <v>744647880.82000005</v>
      </c>
      <c r="Q90" s="85">
        <v>41961.680144999998</v>
      </c>
      <c r="R90" s="29">
        <f t="shared" si="83"/>
        <v>-1.9907117787468006E-2</v>
      </c>
      <c r="S90" s="29">
        <f t="shared" si="84"/>
        <v>1.4007229809883997E-3</v>
      </c>
      <c r="T90" s="85">
        <v>753188974.54999995</v>
      </c>
      <c r="U90" s="85">
        <v>42442.970493000001</v>
      </c>
      <c r="V90" s="29">
        <f t="shared" si="85"/>
        <v>1.1469976548640034E-2</v>
      </c>
      <c r="W90" s="29">
        <f t="shared" si="86"/>
        <v>1.1469758749813814E-2</v>
      </c>
      <c r="X90" s="85">
        <v>738432894.16050005</v>
      </c>
      <c r="Y90" s="85">
        <v>41611.440255000001</v>
      </c>
      <c r="Z90" s="29">
        <f t="shared" si="87"/>
        <v>-1.9591471580310993E-2</v>
      </c>
      <c r="AA90" s="29">
        <f t="shared" si="88"/>
        <v>-1.9591706903199467E-2</v>
      </c>
      <c r="AB90" s="85">
        <v>726134764.96469998</v>
      </c>
      <c r="AC90" s="85">
        <v>40918.443271999997</v>
      </c>
      <c r="AD90" s="29">
        <f t="shared" si="89"/>
        <v>-1.665436262801023E-2</v>
      </c>
      <c r="AE90" s="29">
        <f t="shared" si="90"/>
        <v>-1.6654001369653015E-2</v>
      </c>
      <c r="AF90" s="85">
        <v>732417694.81110001</v>
      </c>
      <c r="AG90" s="85">
        <v>42151.903388999999</v>
      </c>
      <c r="AH90" s="29">
        <f t="shared" si="91"/>
        <v>8.6525671948862806E-3</v>
      </c>
      <c r="AI90" s="29">
        <f t="shared" si="92"/>
        <v>3.0144355903296165E-2</v>
      </c>
      <c r="AJ90" s="30">
        <f t="shared" si="99"/>
        <v>1.8475825306624644E-3</v>
      </c>
      <c r="AK90" s="30">
        <f t="shared" si="100"/>
        <v>3.355507217792307E-3</v>
      </c>
      <c r="AL90" s="31">
        <f t="shared" si="101"/>
        <v>-2.5387141728466039E-2</v>
      </c>
      <c r="AM90" s="31">
        <f t="shared" si="102"/>
        <v>1.6799664825975391E-2</v>
      </c>
      <c r="AN90" s="32">
        <f t="shared" si="103"/>
        <v>2.1728942291512794E-2</v>
      </c>
      <c r="AO90" s="95">
        <f t="shared" si="104"/>
        <v>1.7673844680383497E-2</v>
      </c>
      <c r="AP90" s="36"/>
      <c r="AQ90" s="39">
        <v>113791197</v>
      </c>
      <c r="AR90" s="38">
        <v>81.52</v>
      </c>
      <c r="AS90" s="35" t="e">
        <f>(#REF!/AQ90)-1</f>
        <v>#REF!</v>
      </c>
      <c r="AT90" s="35" t="e">
        <f>(#REF!/AR90)-1</f>
        <v>#REF!</v>
      </c>
    </row>
    <row r="91" spans="1:46">
      <c r="A91" s="248" t="s">
        <v>160</v>
      </c>
      <c r="B91" s="142">
        <v>6406142869.0500002</v>
      </c>
      <c r="C91" s="85">
        <v>444.15956</v>
      </c>
      <c r="D91" s="85">
        <v>6426743105.8053999</v>
      </c>
      <c r="E91" s="261">
        <v>443.85572000000002</v>
      </c>
      <c r="F91" s="29">
        <f t="shared" si="78"/>
        <v>3.215700488811393E-3</v>
      </c>
      <c r="G91" s="29">
        <f t="shared" si="78"/>
        <v>-6.8407848746963743E-4</v>
      </c>
      <c r="H91" s="85">
        <v>6443725146.9750004</v>
      </c>
      <c r="I91" s="85">
        <v>445.38997499999999</v>
      </c>
      <c r="J91" s="29">
        <f t="shared" si="79"/>
        <v>2.6424023630663381E-3</v>
      </c>
      <c r="K91" s="29">
        <f t="shared" si="80"/>
        <v>3.4566525356482356E-3</v>
      </c>
      <c r="L91" s="85">
        <v>6409012089.8252296</v>
      </c>
      <c r="M91" s="85">
        <v>444.40969899999999</v>
      </c>
      <c r="N91" s="29">
        <f t="shared" si="81"/>
        <v>-5.3871101510384479E-3</v>
      </c>
      <c r="O91" s="29">
        <f t="shared" si="82"/>
        <v>-2.2009386268741311E-3</v>
      </c>
      <c r="P91" s="85">
        <v>6410223786.1584997</v>
      </c>
      <c r="Q91" s="85">
        <v>444.74122</v>
      </c>
      <c r="R91" s="29">
        <f t="shared" si="83"/>
        <v>1.8906132743823787E-4</v>
      </c>
      <c r="S91" s="29">
        <f t="shared" si="84"/>
        <v>7.4598056870943603E-4</v>
      </c>
      <c r="T91" s="85">
        <v>6439047640.8488998</v>
      </c>
      <c r="U91" s="85">
        <v>447.35483099999999</v>
      </c>
      <c r="V91" s="29">
        <f t="shared" si="85"/>
        <v>4.4965442162314276E-3</v>
      </c>
      <c r="W91" s="29">
        <f t="shared" si="86"/>
        <v>5.8767006125494542E-3</v>
      </c>
      <c r="X91" s="85">
        <v>6418976199.0455999</v>
      </c>
      <c r="Y91" s="85">
        <v>446.194436</v>
      </c>
      <c r="Z91" s="29">
        <f t="shared" si="87"/>
        <v>-3.1171444789393982E-3</v>
      </c>
      <c r="AA91" s="29">
        <f t="shared" si="88"/>
        <v>-2.5939029146194561E-3</v>
      </c>
      <c r="AB91" s="85">
        <v>6344287580.5567999</v>
      </c>
      <c r="AC91" s="85">
        <v>444.63761299999999</v>
      </c>
      <c r="AD91" s="29">
        <f t="shared" si="89"/>
        <v>-1.1635596732685357E-2</v>
      </c>
      <c r="AE91" s="29">
        <f t="shared" si="90"/>
        <v>-3.4891134321540676E-3</v>
      </c>
      <c r="AF91" s="85">
        <v>6347024162.757</v>
      </c>
      <c r="AG91" s="85">
        <v>448.02444600000001</v>
      </c>
      <c r="AH91" s="29">
        <f t="shared" si="91"/>
        <v>4.313458627863631E-4</v>
      </c>
      <c r="AI91" s="29">
        <f t="shared" si="92"/>
        <v>7.6170636513380715E-3</v>
      </c>
      <c r="AJ91" s="30">
        <f t="shared" si="99"/>
        <v>-1.1455996380411804E-3</v>
      </c>
      <c r="AK91" s="30">
        <f t="shared" si="100"/>
        <v>1.0910454883909881E-3</v>
      </c>
      <c r="AL91" s="31">
        <f t="shared" si="101"/>
        <v>-1.2404252315047147E-2</v>
      </c>
      <c r="AM91" s="31">
        <f t="shared" si="102"/>
        <v>9.3920745236762797E-3</v>
      </c>
      <c r="AN91" s="32">
        <f t="shared" si="103"/>
        <v>5.3637567028519111E-3</v>
      </c>
      <c r="AO91" s="95">
        <f t="shared" si="104"/>
        <v>4.1361040942009004E-3</v>
      </c>
      <c r="AP91" s="36"/>
      <c r="AQ91" s="34">
        <v>1066913090.3099999</v>
      </c>
      <c r="AR91" s="38">
        <v>1.1691</v>
      </c>
      <c r="AS91" s="35" t="e">
        <f>(#REF!/AQ91)-1</f>
        <v>#REF!</v>
      </c>
      <c r="AT91" s="35" t="e">
        <f>(#REF!/AR91)-1</f>
        <v>#REF!</v>
      </c>
    </row>
    <row r="92" spans="1:46">
      <c r="A92" s="259" t="s">
        <v>191</v>
      </c>
      <c r="B92" s="142">
        <v>725974441.55239999</v>
      </c>
      <c r="C92" s="85">
        <v>42894.740379999996</v>
      </c>
      <c r="D92" s="85">
        <v>726721050.59000003</v>
      </c>
      <c r="E92" s="85">
        <v>42938.879999999997</v>
      </c>
      <c r="F92" s="29">
        <f t="shared" si="78"/>
        <v>1.0284233092331958E-3</v>
      </c>
      <c r="G92" s="29">
        <f t="shared" si="78"/>
        <v>1.0290217310787637E-3</v>
      </c>
      <c r="H92" s="85">
        <v>735250827.63</v>
      </c>
      <c r="I92" s="85">
        <v>42975.27</v>
      </c>
      <c r="J92" s="29">
        <f>((H92-D92)/D92)</f>
        <v>1.1737346858295802E-2</v>
      </c>
      <c r="K92" s="29">
        <f>((I92-E92)/E92)</f>
        <v>8.4748367912715512E-4</v>
      </c>
      <c r="L92" s="85">
        <v>750481652.93309999</v>
      </c>
      <c r="M92" s="85">
        <v>43024.452601000005</v>
      </c>
      <c r="N92" s="29">
        <f>((L92-H92)/H92)</f>
        <v>2.0715142004252993E-2</v>
      </c>
      <c r="O92" s="29">
        <f>((M92-I92)/I92)</f>
        <v>1.1444396044517629E-3</v>
      </c>
      <c r="P92" s="85">
        <v>771409190.93699992</v>
      </c>
      <c r="Q92" s="85">
        <v>43052.441354999995</v>
      </c>
      <c r="R92" s="29">
        <f>((P92-L92)/L92)</f>
        <v>2.7885475843558657E-2</v>
      </c>
      <c r="S92" s="29">
        <f>((Q92-M92)/M92)</f>
        <v>6.5053132132912583E-4</v>
      </c>
      <c r="T92" s="85">
        <v>775032254.78910005</v>
      </c>
      <c r="U92" s="85">
        <v>43254.651362999997</v>
      </c>
      <c r="V92" s="29">
        <f>((T92-P92)/P92)</f>
        <v>4.6966822468103384E-3</v>
      </c>
      <c r="W92" s="29">
        <f>((U92-Q92)/Q92)</f>
        <v>4.6968302292691635E-3</v>
      </c>
      <c r="X92" s="85">
        <v>778968751.91579998</v>
      </c>
      <c r="Y92" s="85">
        <v>43340.786350000002</v>
      </c>
      <c r="Z92" s="29">
        <f>((X92-T92)/T92)</f>
        <v>5.079139742088689E-3</v>
      </c>
      <c r="AA92" s="29">
        <f>((Y92-U92)/U92)</f>
        <v>1.9913462318109153E-3</v>
      </c>
      <c r="AB92" s="85">
        <v>780996389.14999998</v>
      </c>
      <c r="AC92" s="85">
        <v>43453.612499999996</v>
      </c>
      <c r="AD92" s="29">
        <f>((AB92-X92)/X92)</f>
        <v>2.6029763443183294E-3</v>
      </c>
      <c r="AE92" s="29">
        <f>((AC92-Y92)/Y92)</f>
        <v>2.6032326476234666E-3</v>
      </c>
      <c r="AF92" s="85">
        <v>784968805.72619998</v>
      </c>
      <c r="AG92" s="85">
        <v>43558.929521999999</v>
      </c>
      <c r="AH92" s="29">
        <f>((AF92-AB92)/AB92)</f>
        <v>5.0863443562439532E-3</v>
      </c>
      <c r="AI92" s="29">
        <f>((AG92-AC92)/AC92)</f>
        <v>2.4236655122747944E-3</v>
      </c>
      <c r="AJ92" s="30">
        <f t="shared" si="99"/>
        <v>9.8539413381002472E-3</v>
      </c>
      <c r="AK92" s="30">
        <f t="shared" si="100"/>
        <v>1.9233188696206435E-3</v>
      </c>
      <c r="AL92" s="31">
        <f t="shared" si="101"/>
        <v>8.0151462640184412E-2</v>
      </c>
      <c r="AM92" s="31">
        <f t="shared" si="102"/>
        <v>1.4440281674789869E-2</v>
      </c>
      <c r="AN92" s="32">
        <f t="shared" si="103"/>
        <v>9.6306165601597084E-3</v>
      </c>
      <c r="AO92" s="95">
        <f t="shared" si="104"/>
        <v>1.3412921421601318E-3</v>
      </c>
      <c r="AP92" s="36"/>
      <c r="AQ92" s="34">
        <v>4173976375.3699999</v>
      </c>
      <c r="AR92" s="38">
        <v>299.53579999999999</v>
      </c>
      <c r="AS92" s="35" t="e">
        <f>(#REF!/AQ92)-1</f>
        <v>#REF!</v>
      </c>
      <c r="AT92" s="35" t="e">
        <f>(#REF!/AR92)-1</f>
        <v>#REF!</v>
      </c>
    </row>
    <row r="93" spans="1:46" ht="6.75" customHeight="1">
      <c r="A93" s="250"/>
      <c r="B93" s="79"/>
      <c r="C93" s="79"/>
      <c r="D93" s="108"/>
      <c r="E93" s="108"/>
      <c r="F93" s="29"/>
      <c r="G93" s="29"/>
      <c r="H93" s="108"/>
      <c r="I93" s="108"/>
      <c r="J93" s="29"/>
      <c r="K93" s="29"/>
      <c r="L93" s="108"/>
      <c r="M93" s="108"/>
      <c r="N93" s="29"/>
      <c r="O93" s="29"/>
      <c r="P93" s="108"/>
      <c r="Q93" s="108"/>
      <c r="R93" s="29"/>
      <c r="S93" s="29"/>
      <c r="T93" s="108"/>
      <c r="U93" s="108"/>
      <c r="V93" s="29"/>
      <c r="W93" s="29"/>
      <c r="X93" s="108"/>
      <c r="Y93" s="108"/>
      <c r="Z93" s="29"/>
      <c r="AA93" s="29"/>
      <c r="AB93" s="108"/>
      <c r="AC93" s="108"/>
      <c r="AD93" s="29"/>
      <c r="AE93" s="29"/>
      <c r="AF93" s="108"/>
      <c r="AG93" s="108"/>
      <c r="AH93" s="29"/>
      <c r="AI93" s="29"/>
      <c r="AJ93" s="30"/>
      <c r="AK93" s="30"/>
      <c r="AL93" s="31"/>
      <c r="AM93" s="31"/>
      <c r="AN93" s="32"/>
      <c r="AO93" s="95"/>
      <c r="AP93" s="36"/>
      <c r="AQ93" s="56">
        <v>4131236617.7600002</v>
      </c>
      <c r="AR93" s="54">
        <v>103.24</v>
      </c>
      <c r="AS93" s="35" t="e">
        <f>(#REF!/AQ93)-1</f>
        <v>#REF!</v>
      </c>
      <c r="AT93" s="35" t="e">
        <f>(#REF!/AR93)-1</f>
        <v>#REF!</v>
      </c>
    </row>
    <row r="94" spans="1:46">
      <c r="A94" s="246" t="s">
        <v>222</v>
      </c>
      <c r="B94" s="79"/>
      <c r="C94" s="79"/>
      <c r="D94" s="108"/>
      <c r="E94" s="108"/>
      <c r="F94" s="29"/>
      <c r="G94" s="29"/>
      <c r="H94" s="108"/>
      <c r="I94" s="108"/>
      <c r="J94" s="29"/>
      <c r="K94" s="29"/>
      <c r="L94" s="108"/>
      <c r="M94" s="108"/>
      <c r="N94" s="29"/>
      <c r="O94" s="29"/>
      <c r="P94" s="108"/>
      <c r="Q94" s="108"/>
      <c r="R94" s="29"/>
      <c r="S94" s="29"/>
      <c r="T94" s="108"/>
      <c r="U94" s="108"/>
      <c r="V94" s="29"/>
      <c r="W94" s="29"/>
      <c r="X94" s="108"/>
      <c r="Y94" s="108"/>
      <c r="Z94" s="29"/>
      <c r="AA94" s="29"/>
      <c r="AB94" s="108"/>
      <c r="AC94" s="108"/>
      <c r="AD94" s="29"/>
      <c r="AE94" s="29"/>
      <c r="AF94" s="108"/>
      <c r="AG94" s="108"/>
      <c r="AH94" s="29"/>
      <c r="AI94" s="29"/>
      <c r="AJ94" s="30"/>
      <c r="AK94" s="30"/>
      <c r="AL94" s="31"/>
      <c r="AM94" s="31"/>
      <c r="AN94" s="32"/>
      <c r="AO94" s="95"/>
      <c r="AP94" s="36"/>
      <c r="AQ94" s="51">
        <v>2931134847.0043802</v>
      </c>
      <c r="AR94" s="55">
        <v>2254.1853324818899</v>
      </c>
      <c r="AS94" s="35" t="e">
        <f>(#REF!/AQ94)-1</f>
        <v>#REF!</v>
      </c>
      <c r="AT94" s="35" t="e">
        <f>(#REF!/AR94)-1</f>
        <v>#REF!</v>
      </c>
    </row>
    <row r="95" spans="1:46">
      <c r="A95" s="248" t="s">
        <v>102</v>
      </c>
      <c r="B95" s="74">
        <v>163922053202.12</v>
      </c>
      <c r="C95" s="74">
        <v>533.74</v>
      </c>
      <c r="D95" s="85">
        <v>163600933694.94</v>
      </c>
      <c r="E95" s="74">
        <v>533.79999999999995</v>
      </c>
      <c r="F95" s="29">
        <f t="shared" ref="F95:G101" si="105">((D95-B95)/B95)</f>
        <v>-1.9589768484905706E-3</v>
      </c>
      <c r="G95" s="29">
        <f t="shared" si="105"/>
        <v>1.1241428410826512E-4</v>
      </c>
      <c r="H95" s="85">
        <v>164346145592.48999</v>
      </c>
      <c r="I95" s="74">
        <v>534.77</v>
      </c>
      <c r="J95" s="29">
        <f t="shared" ref="J95:J101" si="106">((H95-D95)/D95)</f>
        <v>4.5550589518000796E-3</v>
      </c>
      <c r="K95" s="29">
        <f t="shared" ref="K95:K101" si="107">((I95-E95)/E95)</f>
        <v>1.8171599850131648E-3</v>
      </c>
      <c r="L95" s="85">
        <v>164680096402.31</v>
      </c>
      <c r="M95" s="74">
        <v>535.27</v>
      </c>
      <c r="N95" s="29">
        <f t="shared" ref="N95:N101" si="108">((L95-H95)/H95)</f>
        <v>2.0319966045815657E-3</v>
      </c>
      <c r="O95" s="29">
        <f t="shared" ref="O95:O101" si="109">((M95-I95)/I95)</f>
        <v>9.3498139387026202E-4</v>
      </c>
      <c r="P95" s="85">
        <v>165461690982</v>
      </c>
      <c r="Q95" s="74">
        <v>535.85</v>
      </c>
      <c r="R95" s="29">
        <f t="shared" ref="R95:R101" si="110">((P95-L95)/L95)</f>
        <v>4.746138706286541E-3</v>
      </c>
      <c r="S95" s="29">
        <f t="shared" ref="S95:S101" si="111">((Q95-M95)/M95)</f>
        <v>1.0835653034917722E-3</v>
      </c>
      <c r="T95" s="85">
        <v>171942435919.04999</v>
      </c>
      <c r="U95" s="74">
        <v>562.11</v>
      </c>
      <c r="V95" s="29">
        <f t="shared" ref="V95:V101" si="112">((T95-P95)/P95)</f>
        <v>3.9167645988550943E-2</v>
      </c>
      <c r="W95" s="29">
        <f t="shared" ref="W95:W101" si="113">((U95-Q95)/Q95)</f>
        <v>4.9006251749556758E-2</v>
      </c>
      <c r="X95" s="85">
        <v>166137035394.60001</v>
      </c>
      <c r="Y95" s="74">
        <v>538.38</v>
      </c>
      <c r="Z95" s="29">
        <f t="shared" ref="Z95:Z101" si="114">((X95-T95)/T95)</f>
        <v>-3.3763628469141542E-2</v>
      </c>
      <c r="AA95" s="29">
        <f t="shared" ref="AA95:AA101" si="115">((Y95-U95)/U95)</f>
        <v>-4.2215936382558605E-2</v>
      </c>
      <c r="AB95" s="85">
        <v>166415194570.62</v>
      </c>
      <c r="AC95" s="74">
        <v>537.84</v>
      </c>
      <c r="AD95" s="29">
        <f t="shared" ref="AD95:AD101" si="116">((AB95-X95)/X95)</f>
        <v>1.6742755482503939E-3</v>
      </c>
      <c r="AE95" s="29">
        <f t="shared" ref="AE95:AE101" si="117">((AC95-Y95)/Y95)</f>
        <v>-1.0030090270811761E-3</v>
      </c>
      <c r="AF95" s="85">
        <v>167212081630.76999</v>
      </c>
      <c r="AG95" s="74">
        <v>537.4</v>
      </c>
      <c r="AH95" s="29">
        <f t="shared" ref="AH95:AH101" si="118">((AF95-AB95)/AB95)</f>
        <v>4.7885474773268176E-3</v>
      </c>
      <c r="AI95" s="29">
        <f t="shared" ref="AI95:AI101" si="119">((AG95-AC95)/AC95)</f>
        <v>-8.1808716346879102E-4</v>
      </c>
      <c r="AJ95" s="30">
        <f t="shared" ref="AJ95" si="120">AVERAGE(F95,J95,N95,R95,V95,Z95,AD95,AH95)</f>
        <v>2.6551322448955289E-3</v>
      </c>
      <c r="AK95" s="30">
        <f t="shared" ref="AK95" si="121">AVERAGE(G95,K95,O95,S95,W95,AA95,AE95,AI95)</f>
        <v>1.1146675178664558E-3</v>
      </c>
      <c r="AL95" s="31">
        <f t="shared" ref="AL95" si="122">((AF95-D95)/D95)</f>
        <v>2.2072905418520087E-2</v>
      </c>
      <c r="AM95" s="31">
        <f t="shared" ref="AM95" si="123">((AG95-E95)/E95)</f>
        <v>6.7440989134507738E-3</v>
      </c>
      <c r="AN95" s="32">
        <f t="shared" ref="AN95" si="124">STDEV(F95,J95,N95,R95,V95,Z95,AD95,AH95)</f>
        <v>1.9620192450291483E-2</v>
      </c>
      <c r="AO95" s="95">
        <f t="shared" ref="AO95" si="125">STDEV(G95,K95,O95,S95,W95,AA95,AE95,AI95)</f>
        <v>2.4439126798948954E-2</v>
      </c>
      <c r="AP95" s="36"/>
      <c r="AQ95" s="57">
        <v>1131224777.76</v>
      </c>
      <c r="AR95" s="58">
        <v>0.6573</v>
      </c>
      <c r="AS95" s="35" t="e">
        <f>(#REF!/AQ95)-1</f>
        <v>#REF!</v>
      </c>
      <c r="AT95" s="35" t="e">
        <f>(#REF!/AR95)-1</f>
        <v>#REF!</v>
      </c>
    </row>
    <row r="96" spans="1:46">
      <c r="A96" s="248" t="s">
        <v>137</v>
      </c>
      <c r="B96" s="74">
        <v>1687469607.5</v>
      </c>
      <c r="C96" s="75">
        <v>444.12</v>
      </c>
      <c r="D96" s="272">
        <v>1719752813.1900001</v>
      </c>
      <c r="E96" s="74">
        <v>439.69</v>
      </c>
      <c r="F96" s="29">
        <f t="shared" si="105"/>
        <v>1.9131133115830094E-2</v>
      </c>
      <c r="G96" s="29">
        <f t="shared" si="105"/>
        <v>-9.9747815905611246E-3</v>
      </c>
      <c r="H96" s="85">
        <v>1723166426.1400001</v>
      </c>
      <c r="I96" s="74">
        <v>444.12</v>
      </c>
      <c r="J96" s="29">
        <f t="shared" si="106"/>
        <v>1.9849439546303612E-3</v>
      </c>
      <c r="K96" s="29">
        <f t="shared" si="107"/>
        <v>1.0075280311128311E-2</v>
      </c>
      <c r="L96" s="85">
        <v>1741488665.6500001</v>
      </c>
      <c r="M96" s="74">
        <v>444.12</v>
      </c>
      <c r="N96" s="29">
        <f t="shared" si="108"/>
        <v>1.0632890260659817E-2</v>
      </c>
      <c r="O96" s="29">
        <f t="shared" si="109"/>
        <v>0</v>
      </c>
      <c r="P96" s="85">
        <v>1745735783.5799999</v>
      </c>
      <c r="Q96" s="74">
        <v>444.16</v>
      </c>
      <c r="R96" s="29">
        <f t="shared" si="110"/>
        <v>2.4387858581982886E-3</v>
      </c>
      <c r="S96" s="29">
        <f t="shared" si="111"/>
        <v>9.0065747996083189E-5</v>
      </c>
      <c r="T96" s="74">
        <v>1896326474.4400001</v>
      </c>
      <c r="U96" s="74">
        <v>469.8</v>
      </c>
      <c r="V96" s="29">
        <f t="shared" si="112"/>
        <v>8.6262017583887823E-2</v>
      </c>
      <c r="W96" s="29">
        <f t="shared" si="113"/>
        <v>5.7726945244956737E-2</v>
      </c>
      <c r="X96" s="74">
        <v>1809389540.28</v>
      </c>
      <c r="Y96" s="74">
        <v>449.28</v>
      </c>
      <c r="Z96" s="29">
        <f t="shared" si="114"/>
        <v>-4.5844919285680089E-2</v>
      </c>
      <c r="AA96" s="29">
        <f t="shared" si="115"/>
        <v>-4.3678160919540313E-2</v>
      </c>
      <c r="AB96" s="74">
        <v>1790851198.8299999</v>
      </c>
      <c r="AC96" s="74">
        <v>445.66</v>
      </c>
      <c r="AD96" s="29">
        <f t="shared" si="116"/>
        <v>-1.0245633147150431E-2</v>
      </c>
      <c r="AE96" s="29">
        <f t="shared" si="117"/>
        <v>-8.0573361823360664E-3</v>
      </c>
      <c r="AF96" s="85">
        <v>1814767495.1099999</v>
      </c>
      <c r="AG96" s="74">
        <v>45.47</v>
      </c>
      <c r="AH96" s="29">
        <f t="shared" si="118"/>
        <v>1.3354708808651987E-2</v>
      </c>
      <c r="AI96" s="29">
        <f t="shared" si="119"/>
        <v>-0.89797154781672139</v>
      </c>
      <c r="AJ96" s="30">
        <f t="shared" ref="AJ96:AJ102" si="126">AVERAGE(F96,J96,N96,R96,V96,Z96,AD96,AH96)</f>
        <v>9.714240893628481E-3</v>
      </c>
      <c r="AK96" s="30">
        <f t="shared" ref="AK96:AK101" si="127">AVERAGE(G96,K96,O96,S96,W96,AA96,AE96,AI96)</f>
        <v>-0.11147369190063472</v>
      </c>
      <c r="AL96" s="31">
        <f t="shared" ref="AL96:AL102" si="128">((AF96-D96)/D96)</f>
        <v>5.5249034158435489E-2</v>
      </c>
      <c r="AM96" s="31">
        <f t="shared" ref="AM96:AM101" si="129">((AG96-E96)/E96)</f>
        <v>-0.89658623120835146</v>
      </c>
      <c r="AN96" s="32">
        <f t="shared" ref="AN96:AN102" si="130">STDEV(F96,J96,N96,R96,V96,Z96,AD96,AH96)</f>
        <v>3.6956012515545006E-2</v>
      </c>
      <c r="AO96" s="95">
        <f t="shared" ref="AO96:AO101" si="131">STDEV(G96,K96,O96,S96,W96,AA96,AE96,AI96)</f>
        <v>0.31902708059452217</v>
      </c>
      <c r="AP96" s="36"/>
      <c r="AQ96" s="34">
        <v>318569106.36000001</v>
      </c>
      <c r="AR96" s="41">
        <v>123.8</v>
      </c>
      <c r="AS96" s="35" t="e">
        <f>(#REF!/AQ96)-1</f>
        <v>#REF!</v>
      </c>
      <c r="AT96" s="35" t="e">
        <f>(#REF!/AR96)-1</f>
        <v>#REF!</v>
      </c>
    </row>
    <row r="97" spans="1:46">
      <c r="A97" s="248" t="s">
        <v>156</v>
      </c>
      <c r="B97" s="85">
        <v>4242566984.2600002</v>
      </c>
      <c r="C97" s="85">
        <v>45187.01</v>
      </c>
      <c r="D97" s="85">
        <v>4037103351.3099999</v>
      </c>
      <c r="E97" s="74">
        <v>45256.9</v>
      </c>
      <c r="F97" s="29">
        <f t="shared" si="105"/>
        <v>-4.8429084022072973E-2</v>
      </c>
      <c r="G97" s="29">
        <f t="shared" si="105"/>
        <v>1.5466834384483376E-3</v>
      </c>
      <c r="H97" s="85">
        <v>4083242588.3200002</v>
      </c>
      <c r="I97" s="74">
        <v>45310.34</v>
      </c>
      <c r="J97" s="29">
        <f t="shared" si="106"/>
        <v>1.142879757958847E-2</v>
      </c>
      <c r="K97" s="29">
        <f t="shared" si="107"/>
        <v>1.1808144172489731E-3</v>
      </c>
      <c r="L97" s="85">
        <v>4121672296.8699999</v>
      </c>
      <c r="M97" s="74">
        <v>45327.48</v>
      </c>
      <c r="N97" s="29">
        <f t="shared" si="108"/>
        <v>9.4115663516850089E-3</v>
      </c>
      <c r="O97" s="29">
        <f t="shared" si="109"/>
        <v>3.7828010118676431E-4</v>
      </c>
      <c r="P97" s="74">
        <v>4183111648.7199998</v>
      </c>
      <c r="Q97" s="74">
        <v>45462.52</v>
      </c>
      <c r="R97" s="29">
        <f t="shared" si="110"/>
        <v>1.490641356826378E-2</v>
      </c>
      <c r="S97" s="29">
        <f t="shared" si="111"/>
        <v>2.979208197764217E-3</v>
      </c>
      <c r="T97" s="74">
        <v>4415274957.2200003</v>
      </c>
      <c r="U97" s="74">
        <v>45446.06</v>
      </c>
      <c r="V97" s="29">
        <f t="shared" si="112"/>
        <v>5.5500146301627085E-2</v>
      </c>
      <c r="W97" s="29">
        <f t="shared" si="113"/>
        <v>-3.6205648081098736E-4</v>
      </c>
      <c r="X97" s="74">
        <v>4443253463.5900002</v>
      </c>
      <c r="Y97" s="74">
        <v>45487.21</v>
      </c>
      <c r="Z97" s="29">
        <f t="shared" si="114"/>
        <v>6.3367528955922733E-3</v>
      </c>
      <c r="AA97" s="29">
        <f t="shared" si="115"/>
        <v>9.0546903295910485E-4</v>
      </c>
      <c r="AB97" s="74">
        <v>4522912050.4700003</v>
      </c>
      <c r="AC97" s="74">
        <v>45848.11</v>
      </c>
      <c r="AD97" s="29">
        <f t="shared" si="116"/>
        <v>1.7927986222878819E-2</v>
      </c>
      <c r="AE97" s="29">
        <f t="shared" si="117"/>
        <v>7.9340983982091103E-3</v>
      </c>
      <c r="AF97" s="74">
        <v>4544409860.8599997</v>
      </c>
      <c r="AG97" s="74">
        <v>45952.12</v>
      </c>
      <c r="AH97" s="29">
        <f t="shared" si="118"/>
        <v>4.7530905200257956E-3</v>
      </c>
      <c r="AI97" s="29">
        <f t="shared" si="119"/>
        <v>2.2685777014581853E-3</v>
      </c>
      <c r="AJ97" s="30">
        <f t="shared" si="126"/>
        <v>8.9794586771985343E-3</v>
      </c>
      <c r="AK97" s="30">
        <f t="shared" si="127"/>
        <v>2.1038843508079628E-3</v>
      </c>
      <c r="AL97" s="31">
        <f t="shared" si="128"/>
        <v>0.12566101618017378</v>
      </c>
      <c r="AM97" s="31">
        <f t="shared" si="129"/>
        <v>1.536163546332164E-2</v>
      </c>
      <c r="AN97" s="32">
        <f t="shared" si="130"/>
        <v>2.8299803510598718E-2</v>
      </c>
      <c r="AO97" s="95">
        <f t="shared" si="131"/>
        <v>2.5757666270646061E-3</v>
      </c>
      <c r="AP97" s="36"/>
      <c r="AQ97" s="34">
        <v>1812522091.8199999</v>
      </c>
      <c r="AR97" s="38">
        <v>1.6227</v>
      </c>
      <c r="AS97" s="35" t="e">
        <f>(#REF!/AQ97)-1</f>
        <v>#REF!</v>
      </c>
      <c r="AT97" s="35" t="e">
        <f>(#REF!/AR97)-1</f>
        <v>#REF!</v>
      </c>
    </row>
    <row r="98" spans="1:46">
      <c r="A98" s="248" t="s">
        <v>162</v>
      </c>
      <c r="B98" s="85">
        <v>507398314.05000001</v>
      </c>
      <c r="C98" s="85">
        <v>49992.15</v>
      </c>
      <c r="D98" s="85">
        <v>507287193</v>
      </c>
      <c r="E98" s="74">
        <v>50052.6</v>
      </c>
      <c r="F98" s="29">
        <f t="shared" si="105"/>
        <v>-2.1900161455613713E-4</v>
      </c>
      <c r="G98" s="29">
        <f t="shared" si="105"/>
        <v>1.2091898428052623E-3</v>
      </c>
      <c r="H98" s="85">
        <v>507872451.30000001</v>
      </c>
      <c r="I98" s="74">
        <v>50113.05</v>
      </c>
      <c r="J98" s="29">
        <f t="shared" si="106"/>
        <v>1.1537021002617977E-3</v>
      </c>
      <c r="K98" s="29">
        <f t="shared" si="107"/>
        <v>1.2077294685991211E-3</v>
      </c>
      <c r="L98" s="74">
        <v>508445889.30000001</v>
      </c>
      <c r="M98" s="74">
        <v>50168.85</v>
      </c>
      <c r="N98" s="29">
        <f t="shared" si="108"/>
        <v>1.1290984548033114E-3</v>
      </c>
      <c r="O98" s="29">
        <f t="shared" si="109"/>
        <v>1.1134824162567561E-3</v>
      </c>
      <c r="P98" s="74">
        <v>508157663.69999999</v>
      </c>
      <c r="Q98" s="74">
        <v>50140.95</v>
      </c>
      <c r="R98" s="29">
        <f t="shared" si="110"/>
        <v>-5.6687566182674184E-4</v>
      </c>
      <c r="S98" s="29">
        <f t="shared" si="111"/>
        <v>-5.5612197608678401E-4</v>
      </c>
      <c r="T98" s="85">
        <v>508710534.75</v>
      </c>
      <c r="U98" s="74">
        <v>50192.1</v>
      </c>
      <c r="V98" s="29">
        <f t="shared" si="112"/>
        <v>1.0879911678876289E-3</v>
      </c>
      <c r="W98" s="29">
        <f t="shared" si="113"/>
        <v>1.0201242696837906E-3</v>
      </c>
      <c r="X98" s="85">
        <v>508710534.75</v>
      </c>
      <c r="Y98" s="74">
        <v>50192.1</v>
      </c>
      <c r="Z98" s="29">
        <f t="shared" si="114"/>
        <v>0</v>
      </c>
      <c r="AA98" s="29">
        <f t="shared" si="115"/>
        <v>0</v>
      </c>
      <c r="AB98" s="85">
        <v>454155549.12</v>
      </c>
      <c r="AC98" s="74">
        <v>44811.360000000001</v>
      </c>
      <c r="AD98" s="29">
        <f t="shared" si="116"/>
        <v>-0.10724170604567963</v>
      </c>
      <c r="AE98" s="29">
        <f t="shared" si="117"/>
        <v>-0.10720292635693661</v>
      </c>
      <c r="AF98" s="85">
        <v>454636219.68000001</v>
      </c>
      <c r="AG98" s="74">
        <v>44856.9</v>
      </c>
      <c r="AH98" s="29">
        <f t="shared" si="118"/>
        <v>1.0583831044922373E-3</v>
      </c>
      <c r="AI98" s="29">
        <f t="shared" si="119"/>
        <v>1.0162601626016454E-3</v>
      </c>
      <c r="AJ98" s="30">
        <f t="shared" si="126"/>
        <v>-1.2949801061827193E-2</v>
      </c>
      <c r="AK98" s="30">
        <f t="shared" si="127"/>
        <v>-1.2774032771634603E-2</v>
      </c>
      <c r="AL98" s="31">
        <f t="shared" si="128"/>
        <v>-0.10378928158748134</v>
      </c>
      <c r="AM98" s="31">
        <f t="shared" si="129"/>
        <v>-0.10380479735318439</v>
      </c>
      <c r="AN98" s="32">
        <f t="shared" si="130"/>
        <v>3.8106024713794026E-2</v>
      </c>
      <c r="AO98" s="95">
        <f t="shared" si="131"/>
        <v>3.8160569434612122E-2</v>
      </c>
      <c r="AP98" s="36"/>
      <c r="AQ98" s="34"/>
      <c r="AR98" s="38"/>
      <c r="AS98" s="35"/>
      <c r="AT98" s="35"/>
    </row>
    <row r="99" spans="1:46" ht="16.5" customHeight="1">
      <c r="A99" s="248" t="s">
        <v>167</v>
      </c>
      <c r="B99" s="85">
        <f>4948610.12*413.54</f>
        <v>2046448229.0248001</v>
      </c>
      <c r="C99" s="85">
        <f>1.0806*413.54</f>
        <v>446.87132400000002</v>
      </c>
      <c r="D99" s="85">
        <v>2057851088.23</v>
      </c>
      <c r="E99" s="74">
        <v>447.19</v>
      </c>
      <c r="F99" s="29">
        <f t="shared" si="105"/>
        <v>5.5720242728220862E-3</v>
      </c>
      <c r="G99" s="29">
        <f t="shared" si="105"/>
        <v>7.1312698507363206E-4</v>
      </c>
      <c r="H99" s="85">
        <v>2065689239.4300001</v>
      </c>
      <c r="I99" s="74">
        <v>448.19</v>
      </c>
      <c r="J99" s="29">
        <f t="shared" si="106"/>
        <v>3.8089010642367725E-3</v>
      </c>
      <c r="K99" s="29">
        <f t="shared" si="107"/>
        <v>2.2361859612245356E-3</v>
      </c>
      <c r="L99" s="85">
        <f>4982685.36*414.31</f>
        <v>2064376371.5016003</v>
      </c>
      <c r="M99" s="74">
        <v>448.44914399999999</v>
      </c>
      <c r="N99" s="29">
        <f t="shared" si="108"/>
        <v>-6.3555926193528992E-4</v>
      </c>
      <c r="O99" s="29">
        <f t="shared" si="109"/>
        <v>5.7820120930853446E-4</v>
      </c>
      <c r="P99" s="74">
        <f>5037642.26*414.39</f>
        <v>2087548576.1213999</v>
      </c>
      <c r="Q99" s="74">
        <f>1.0828*414.39</f>
        <v>448.70149199999997</v>
      </c>
      <c r="R99" s="29">
        <f t="shared" si="110"/>
        <v>1.1224796475918031E-2</v>
      </c>
      <c r="S99" s="29">
        <f t="shared" si="111"/>
        <v>5.6271263615118776E-4</v>
      </c>
      <c r="T99" s="74">
        <v>2140293414.7038002</v>
      </c>
      <c r="U99" s="74">
        <f>1.0845*424.11</f>
        <v>459.947295</v>
      </c>
      <c r="V99" s="29">
        <f t="shared" si="112"/>
        <v>2.5266400593368987E-2</v>
      </c>
      <c r="W99" s="29">
        <f t="shared" si="113"/>
        <v>2.5062994441747977E-2</v>
      </c>
      <c r="X99" s="74">
        <v>2094740837.0472</v>
      </c>
      <c r="Y99" s="74">
        <v>450.63278639999993</v>
      </c>
      <c r="Z99" s="29">
        <f t="shared" si="114"/>
        <v>-2.1283333090525981E-2</v>
      </c>
      <c r="AA99" s="29">
        <f t="shared" si="115"/>
        <v>-2.0251252048346251E-2</v>
      </c>
      <c r="AB99" s="74">
        <v>2112363747.52</v>
      </c>
      <c r="AC99" s="74">
        <v>451.72634264476159</v>
      </c>
      <c r="AD99" s="29">
        <f t="shared" si="116"/>
        <v>8.4129311660538011E-3</v>
      </c>
      <c r="AE99" s="29">
        <f t="shared" si="117"/>
        <v>2.4267125645646491E-3</v>
      </c>
      <c r="AF99" s="74">
        <v>2111138288.1241996</v>
      </c>
      <c r="AG99" s="74">
        <v>451.80799898031842</v>
      </c>
      <c r="AH99" s="29">
        <f t="shared" si="118"/>
        <v>-5.8013654004386822E-4</v>
      </c>
      <c r="AI99" s="29">
        <f t="shared" si="119"/>
        <v>1.8076505142194873E-4</v>
      </c>
      <c r="AJ99" s="30">
        <f t="shared" si="126"/>
        <v>3.9732530849868174E-3</v>
      </c>
      <c r="AK99" s="30">
        <f t="shared" si="127"/>
        <v>1.4386808501432769E-3</v>
      </c>
      <c r="AL99" s="31">
        <f t="shared" si="128"/>
        <v>2.5894584986726626E-2</v>
      </c>
      <c r="AM99" s="31">
        <f t="shared" si="129"/>
        <v>1.0326704488737267E-2</v>
      </c>
      <c r="AN99" s="32">
        <f t="shared" si="130"/>
        <v>1.3137440978761789E-2</v>
      </c>
      <c r="AO99" s="95">
        <f t="shared" si="131"/>
        <v>1.2152543114087954E-2</v>
      </c>
      <c r="AP99" s="36"/>
      <c r="AQ99" s="34"/>
      <c r="AR99" s="38"/>
      <c r="AS99" s="35"/>
      <c r="AT99" s="35"/>
    </row>
    <row r="100" spans="1:46">
      <c r="A100" s="248" t="s">
        <v>177</v>
      </c>
      <c r="B100" s="85">
        <v>100854759.65000001</v>
      </c>
      <c r="C100" s="85">
        <v>391.71</v>
      </c>
      <c r="D100" s="85">
        <v>101630141.81</v>
      </c>
      <c r="E100" s="74">
        <v>394.71</v>
      </c>
      <c r="F100" s="29">
        <f t="shared" si="105"/>
        <v>7.6881067655193841E-3</v>
      </c>
      <c r="G100" s="29">
        <f t="shared" si="105"/>
        <v>7.6587271195527312E-3</v>
      </c>
      <c r="H100" s="85">
        <v>103210517.54000001</v>
      </c>
      <c r="I100" s="74">
        <v>400.82</v>
      </c>
      <c r="J100" s="29">
        <f t="shared" si="106"/>
        <v>1.5550265913773441E-2</v>
      </c>
      <c r="K100" s="29">
        <f t="shared" si="107"/>
        <v>1.5479719287578258E-2</v>
      </c>
      <c r="L100" s="74">
        <v>102543011.8</v>
      </c>
      <c r="M100" s="74">
        <v>398.25</v>
      </c>
      <c r="N100" s="29">
        <f t="shared" si="108"/>
        <v>-6.4674197543996689E-3</v>
      </c>
      <c r="O100" s="29">
        <f t="shared" si="109"/>
        <v>-6.4118556958235448E-3</v>
      </c>
      <c r="P100" s="74">
        <v>101916289.70999999</v>
      </c>
      <c r="Q100" s="74">
        <v>398.89</v>
      </c>
      <c r="R100" s="29">
        <f t="shared" si="110"/>
        <v>-6.1117971766068572E-3</v>
      </c>
      <c r="S100" s="29">
        <f t="shared" si="111"/>
        <v>1.6070307595730982E-3</v>
      </c>
      <c r="T100" s="74">
        <v>102037901.05</v>
      </c>
      <c r="U100" s="74">
        <v>411.56</v>
      </c>
      <c r="V100" s="29">
        <f t="shared" si="112"/>
        <v>1.1932473243094436E-3</v>
      </c>
      <c r="W100" s="29">
        <f t="shared" si="113"/>
        <v>3.1763142721050956E-2</v>
      </c>
      <c r="X100" s="74">
        <v>101853092.72</v>
      </c>
      <c r="Y100" s="74">
        <v>398.67</v>
      </c>
      <c r="Z100" s="29">
        <f t="shared" si="114"/>
        <v>-1.8111733786981717E-3</v>
      </c>
      <c r="AA100" s="29">
        <f t="shared" si="115"/>
        <v>-3.1319856157060906E-2</v>
      </c>
      <c r="AB100" s="74">
        <v>100884334.72</v>
      </c>
      <c r="AC100" s="74">
        <v>394.87</v>
      </c>
      <c r="AD100" s="29">
        <f t="shared" si="116"/>
        <v>-9.5113263046726661E-3</v>
      </c>
      <c r="AE100" s="29">
        <f t="shared" si="117"/>
        <v>-9.5316928788221119E-3</v>
      </c>
      <c r="AF100" s="74">
        <v>102597490.28</v>
      </c>
      <c r="AG100" s="74">
        <v>401.56</v>
      </c>
      <c r="AH100" s="29">
        <f t="shared" si="118"/>
        <v>1.6981383331265351E-2</v>
      </c>
      <c r="AI100" s="29">
        <f t="shared" si="119"/>
        <v>1.6942284802593254E-2</v>
      </c>
      <c r="AJ100" s="30">
        <f t="shared" si="126"/>
        <v>2.1889108400612819E-3</v>
      </c>
      <c r="AK100" s="30">
        <f t="shared" si="127"/>
        <v>3.2734374948302173E-3</v>
      </c>
      <c r="AL100" s="31">
        <f t="shared" si="128"/>
        <v>9.5183225445899713E-3</v>
      </c>
      <c r="AM100" s="31">
        <f t="shared" si="129"/>
        <v>1.735451344024733E-2</v>
      </c>
      <c r="AN100" s="32">
        <f t="shared" si="130"/>
        <v>1.0179149483210253E-2</v>
      </c>
      <c r="AO100" s="95">
        <f t="shared" si="131"/>
        <v>1.9361131593497172E-2</v>
      </c>
      <c r="AP100" s="36"/>
      <c r="AQ100" s="34"/>
      <c r="AR100" s="38"/>
      <c r="AS100" s="35"/>
      <c r="AT100" s="35"/>
    </row>
    <row r="101" spans="1:46" s="109" customFormat="1">
      <c r="A101" s="248" t="s">
        <v>216</v>
      </c>
      <c r="B101" s="74">
        <v>1325823021.5999999</v>
      </c>
      <c r="C101" s="85">
        <v>415.75639999999999</v>
      </c>
      <c r="D101" s="85">
        <v>1325823021.5999999</v>
      </c>
      <c r="E101" s="74">
        <v>415.85739999999998</v>
      </c>
      <c r="F101" s="29">
        <f t="shared" si="105"/>
        <v>0</v>
      </c>
      <c r="G101" s="29">
        <f t="shared" si="105"/>
        <v>2.4293071615974905E-4</v>
      </c>
      <c r="H101" s="85">
        <v>1325823021.5999999</v>
      </c>
      <c r="I101" s="74">
        <v>415.86</v>
      </c>
      <c r="J101" s="29">
        <f t="shared" si="106"/>
        <v>0</v>
      </c>
      <c r="K101" s="29">
        <f t="shared" si="107"/>
        <v>6.2521431626068639E-6</v>
      </c>
      <c r="L101" s="85">
        <v>1481042646.72</v>
      </c>
      <c r="M101" s="74">
        <v>415.86</v>
      </c>
      <c r="N101" s="29">
        <f t="shared" si="108"/>
        <v>0.11707416645449516</v>
      </c>
      <c r="O101" s="29">
        <f t="shared" si="109"/>
        <v>0</v>
      </c>
      <c r="P101" s="85">
        <v>1484619347.9400001</v>
      </c>
      <c r="Q101" s="74">
        <v>416.06950000000001</v>
      </c>
      <c r="R101" s="29">
        <f t="shared" si="110"/>
        <v>2.4149886756611575E-3</v>
      </c>
      <c r="S101" s="29">
        <f t="shared" si="111"/>
        <v>5.0377530899819978E-4</v>
      </c>
      <c r="T101" s="85">
        <v>1484619347.9400001</v>
      </c>
      <c r="U101" s="74">
        <v>417.62490000000003</v>
      </c>
      <c r="V101" s="29">
        <f t="shared" si="112"/>
        <v>0</v>
      </c>
      <c r="W101" s="29">
        <f t="shared" si="113"/>
        <v>3.7383177570093941E-3</v>
      </c>
      <c r="X101" s="85">
        <v>1595523988.957</v>
      </c>
      <c r="Y101" s="74">
        <v>418.28140000000002</v>
      </c>
      <c r="Z101" s="29">
        <f t="shared" si="114"/>
        <v>7.4702408513594359E-2</v>
      </c>
      <c r="AA101" s="29">
        <f t="shared" si="115"/>
        <v>1.5719848122082616E-3</v>
      </c>
      <c r="AB101" s="85">
        <v>1608104856.75</v>
      </c>
      <c r="AC101" s="74">
        <v>419.03890000000001</v>
      </c>
      <c r="AD101" s="29">
        <f t="shared" si="116"/>
        <v>7.8851009950807096E-3</v>
      </c>
      <c r="AE101" s="29">
        <f t="shared" si="117"/>
        <v>1.810981793596352E-3</v>
      </c>
      <c r="AF101" s="85">
        <v>1615597739.8599999</v>
      </c>
      <c r="AG101" s="74">
        <v>419.68529999999998</v>
      </c>
      <c r="AH101" s="29">
        <f t="shared" si="118"/>
        <v>4.6594493378641398E-3</v>
      </c>
      <c r="AI101" s="29">
        <f t="shared" si="119"/>
        <v>1.5425775506760146E-3</v>
      </c>
      <c r="AJ101" s="30">
        <f t="shared" si="126"/>
        <v>2.5842014247086941E-2</v>
      </c>
      <c r="AK101" s="30">
        <f t="shared" si="127"/>
        <v>1.1771025102263223E-3</v>
      </c>
      <c r="AL101" s="31">
        <f t="shared" si="128"/>
        <v>0.21856214105431704</v>
      </c>
      <c r="AM101" s="31">
        <f t="shared" si="129"/>
        <v>9.2048380045659881E-3</v>
      </c>
      <c r="AN101" s="32">
        <f t="shared" si="130"/>
        <v>4.4775711116809641E-2</v>
      </c>
      <c r="AO101" s="95">
        <f t="shared" si="131"/>
        <v>1.2724351168542731E-3</v>
      </c>
      <c r="AP101" s="36"/>
      <c r="AQ101" s="34"/>
      <c r="AR101" s="38"/>
      <c r="AS101" s="35"/>
      <c r="AT101" s="35"/>
    </row>
    <row r="102" spans="1:46" s="136" customFormat="1">
      <c r="A102" s="250" t="s">
        <v>47</v>
      </c>
      <c r="B102" s="90">
        <f>SUM(B85:B101)</f>
        <v>251583674347.76721</v>
      </c>
      <c r="C102" s="84"/>
      <c r="D102" s="90">
        <f>SUM(D85:D101)</f>
        <v>253508946774.55542</v>
      </c>
      <c r="E102" s="108"/>
      <c r="F102" s="29">
        <f>((D102-B102)/B102)</f>
        <v>7.6526127213122751E-3</v>
      </c>
      <c r="G102" s="29"/>
      <c r="H102" s="90">
        <f>SUM(H85:H101)</f>
        <v>256903231714.80502</v>
      </c>
      <c r="I102" s="108"/>
      <c r="J102" s="29">
        <f>((H102-D102)/D102)</f>
        <v>1.3389211637047779E-2</v>
      </c>
      <c r="K102" s="29"/>
      <c r="L102" s="90">
        <f>SUM(L85:L101)</f>
        <v>257437121498.53989</v>
      </c>
      <c r="M102" s="108"/>
      <c r="N102" s="29">
        <f>((L102-H102)/H102)</f>
        <v>2.0781746503194956E-3</v>
      </c>
      <c r="O102" s="29"/>
      <c r="P102" s="90">
        <f>SUM(P85:P101)</f>
        <v>261527720350.76688</v>
      </c>
      <c r="Q102" s="108"/>
      <c r="R102" s="29">
        <f>((P102-L102)/L102)</f>
        <v>1.5889700865266202E-2</v>
      </c>
      <c r="S102" s="29"/>
      <c r="T102" s="90">
        <f>SUM(T85:T101)</f>
        <v>272186755417.89178</v>
      </c>
      <c r="U102" s="108"/>
      <c r="V102" s="29">
        <f>((T102-P102)/P102)</f>
        <v>4.075680793159811E-2</v>
      </c>
      <c r="W102" s="29"/>
      <c r="X102" s="90">
        <f>SUM(X85:X101)</f>
        <v>263471294752.3461</v>
      </c>
      <c r="Y102" s="108"/>
      <c r="Z102" s="29">
        <f>((X102-T102)/T102)</f>
        <v>-3.202014973933881E-2</v>
      </c>
      <c r="AA102" s="29"/>
      <c r="AB102" s="90">
        <f>SUM(AB85:AB101)</f>
        <v>264499636676.71149</v>
      </c>
      <c r="AC102" s="108"/>
      <c r="AD102" s="29">
        <f>((AB102-X102)/X102)</f>
        <v>3.9030510907535213E-3</v>
      </c>
      <c r="AE102" s="29"/>
      <c r="AF102" s="90">
        <f>SUM(AF85:AF101)</f>
        <v>265570315703.23843</v>
      </c>
      <c r="AG102" s="108"/>
      <c r="AH102" s="29">
        <f>((AF102-AB102)/AB102)</f>
        <v>4.047941388424665E-3</v>
      </c>
      <c r="AI102" s="29"/>
      <c r="AJ102" s="30">
        <f t="shared" si="126"/>
        <v>6.9621688181729056E-3</v>
      </c>
      <c r="AK102" s="30"/>
      <c r="AL102" s="31">
        <f t="shared" si="128"/>
        <v>4.7577685451114057E-2</v>
      </c>
      <c r="AM102" s="31"/>
      <c r="AN102" s="32">
        <f t="shared" si="130"/>
        <v>2.0088687418441744E-2</v>
      </c>
      <c r="AO102" s="95"/>
      <c r="AP102" s="36"/>
      <c r="AQ102" s="34"/>
      <c r="AR102" s="38"/>
      <c r="AS102" s="35"/>
      <c r="AT102" s="35"/>
    </row>
    <row r="103" spans="1:46" s="136" customFormat="1" ht="8.25" customHeight="1">
      <c r="A103" s="250"/>
      <c r="B103" s="79"/>
      <c r="C103" s="79"/>
      <c r="D103" s="108"/>
      <c r="E103" s="108"/>
      <c r="F103" s="29"/>
      <c r="G103" s="29"/>
      <c r="H103" s="108"/>
      <c r="I103" s="108"/>
      <c r="J103" s="29"/>
      <c r="K103" s="29"/>
      <c r="L103" s="108"/>
      <c r="M103" s="108"/>
      <c r="N103" s="29"/>
      <c r="O103" s="29"/>
      <c r="P103" s="108"/>
      <c r="Q103" s="108"/>
      <c r="R103" s="29"/>
      <c r="S103" s="29"/>
      <c r="T103" s="108"/>
      <c r="U103" s="108"/>
      <c r="V103" s="29"/>
      <c r="W103" s="29"/>
      <c r="X103" s="108"/>
      <c r="Y103" s="108"/>
      <c r="Z103" s="29"/>
      <c r="AA103" s="29"/>
      <c r="AB103" s="108"/>
      <c r="AC103" s="108"/>
      <c r="AD103" s="29"/>
      <c r="AE103" s="29"/>
      <c r="AF103" s="108"/>
      <c r="AG103" s="108"/>
      <c r="AH103" s="29"/>
      <c r="AI103" s="29"/>
      <c r="AJ103" s="30"/>
      <c r="AK103" s="30"/>
      <c r="AL103" s="31"/>
      <c r="AM103" s="31"/>
      <c r="AN103" s="32"/>
      <c r="AO103" s="95"/>
      <c r="AP103" s="36"/>
      <c r="AQ103" s="34"/>
      <c r="AR103" s="38"/>
      <c r="AS103" s="35"/>
      <c r="AT103" s="35"/>
    </row>
    <row r="104" spans="1:46">
      <c r="A104" s="252" t="s">
        <v>243</v>
      </c>
      <c r="B104" s="79"/>
      <c r="C104" s="79"/>
      <c r="D104" s="108"/>
      <c r="E104" s="108"/>
      <c r="F104" s="29"/>
      <c r="G104" s="29"/>
      <c r="H104" s="108"/>
      <c r="I104" s="108"/>
      <c r="J104" s="29"/>
      <c r="K104" s="29"/>
      <c r="L104" s="108"/>
      <c r="M104" s="108"/>
      <c r="N104" s="29"/>
      <c r="O104" s="29"/>
      <c r="P104" s="108"/>
      <c r="Q104" s="108"/>
      <c r="R104" s="29"/>
      <c r="S104" s="29"/>
      <c r="T104" s="108"/>
      <c r="U104" s="108"/>
      <c r="V104" s="29"/>
      <c r="W104" s="29"/>
      <c r="X104" s="108"/>
      <c r="Y104" s="108"/>
      <c r="Z104" s="29"/>
      <c r="AA104" s="29"/>
      <c r="AB104" s="108"/>
      <c r="AC104" s="108"/>
      <c r="AD104" s="29"/>
      <c r="AE104" s="29"/>
      <c r="AF104" s="108"/>
      <c r="AG104" s="108"/>
      <c r="AH104" s="29"/>
      <c r="AI104" s="29"/>
      <c r="AJ104" s="30"/>
      <c r="AK104" s="30"/>
      <c r="AL104" s="31"/>
      <c r="AM104" s="31"/>
      <c r="AN104" s="32"/>
      <c r="AO104" s="95"/>
      <c r="AP104" s="36"/>
      <c r="AQ104" s="60">
        <f>SUM(AQ89:AQ97)</f>
        <v>16564722721.154379</v>
      </c>
      <c r="AR104" s="61"/>
      <c r="AS104" s="35" t="e">
        <f>(#REF!/AQ104)-1</f>
        <v>#REF!</v>
      </c>
      <c r="AT104" s="35" t="e">
        <f>(#REF!/AR104)-1</f>
        <v>#REF!</v>
      </c>
    </row>
    <row r="105" spans="1:46">
      <c r="A105" s="248" t="s">
        <v>154</v>
      </c>
      <c r="B105" s="74">
        <v>2390088008.3400002</v>
      </c>
      <c r="C105" s="86">
        <v>67.900000000000006</v>
      </c>
      <c r="D105" s="85">
        <v>2394724644.7800002</v>
      </c>
      <c r="E105" s="86">
        <v>67.900000000000006</v>
      </c>
      <c r="F105" s="29">
        <f t="shared" ref="F105:G108" si="132">((D105-B105)/B105)</f>
        <v>1.9399438111989708E-3</v>
      </c>
      <c r="G105" s="29">
        <f t="shared" si="132"/>
        <v>0</v>
      </c>
      <c r="H105" s="85">
        <v>2397774543.3200002</v>
      </c>
      <c r="I105" s="86">
        <v>67.900000000000006</v>
      </c>
      <c r="J105" s="29">
        <f t="shared" ref="J105:K108" si="133">((H105-D105)/D105)</f>
        <v>1.2735904926055293E-3</v>
      </c>
      <c r="K105" s="29">
        <f t="shared" si="133"/>
        <v>0</v>
      </c>
      <c r="L105" s="85">
        <v>2401420912.3000002</v>
      </c>
      <c r="M105" s="86">
        <v>67.900000000000006</v>
      </c>
      <c r="N105" s="29">
        <f t="shared" ref="N105:O108" si="134">((L105-H105)/H105)</f>
        <v>1.5207305416426657E-3</v>
      </c>
      <c r="O105" s="29">
        <f t="shared" si="134"/>
        <v>0</v>
      </c>
      <c r="P105" s="85">
        <v>2401454366.7800002</v>
      </c>
      <c r="Q105" s="86">
        <v>67.900000000000006</v>
      </c>
      <c r="R105" s="29">
        <f t="shared" ref="R105:S108" si="135">((P105-L105)/L105)</f>
        <v>1.3931118792489193E-5</v>
      </c>
      <c r="S105" s="29">
        <f t="shared" si="135"/>
        <v>0</v>
      </c>
      <c r="T105" s="85">
        <v>2406796715.8099999</v>
      </c>
      <c r="U105" s="86">
        <v>67.900000000000006</v>
      </c>
      <c r="V105" s="29">
        <f t="shared" ref="V105:V108" si="136">((T105-P105)/P105)</f>
        <v>2.2246306671082172E-3</v>
      </c>
      <c r="W105" s="29">
        <f t="shared" ref="W105:W108" si="137">((U105-Q105)/Q105)</f>
        <v>0</v>
      </c>
      <c r="X105" s="85">
        <v>2408590302.6700001</v>
      </c>
      <c r="Y105" s="86">
        <v>67.900000000000006</v>
      </c>
      <c r="Z105" s="29">
        <f t="shared" ref="Z105:Z108" si="138">((X105-T105)/T105)</f>
        <v>7.4521742871686925E-4</v>
      </c>
      <c r="AA105" s="29">
        <f t="shared" ref="AA105:AA108" si="139">((Y105-U105)/U105)</f>
        <v>0</v>
      </c>
      <c r="AB105" s="85">
        <v>2409127597.3000002</v>
      </c>
      <c r="AC105" s="86">
        <v>67.900000000000006</v>
      </c>
      <c r="AD105" s="29">
        <f t="shared" ref="AD105:AD108" si="140">((AB105-X105)/X105)</f>
        <v>2.2307431421794981E-4</v>
      </c>
      <c r="AE105" s="29">
        <f t="shared" ref="AE105:AE108" si="141">((AC105-Y105)/Y105)</f>
        <v>0</v>
      </c>
      <c r="AF105" s="85">
        <v>2411669058.5</v>
      </c>
      <c r="AG105" s="86">
        <v>67.900000000000006</v>
      </c>
      <c r="AH105" s="29">
        <f t="shared" ref="AH105:AH108" si="142">((AF105-AB105)/AB105)</f>
        <v>1.0549300928884466E-3</v>
      </c>
      <c r="AI105" s="29">
        <f t="shared" ref="AI105:AI108" si="143">((AG105-AC105)/AC105)</f>
        <v>0</v>
      </c>
      <c r="AJ105" s="30">
        <f t="shared" ref="AJ105" si="144">AVERAGE(F105,J105,N105,R105,V105,Z105,AD105,AH105)</f>
        <v>1.124506058396392E-3</v>
      </c>
      <c r="AK105" s="30">
        <f t="shared" ref="AK105" si="145">AVERAGE(G105,K105,O105,S105,W105,AA105,AE105,AI105)</f>
        <v>0</v>
      </c>
      <c r="AL105" s="31">
        <f t="shared" ref="AL105" si="146">((AF105-D105)/D105)</f>
        <v>7.0757252851324989E-3</v>
      </c>
      <c r="AM105" s="31">
        <f t="shared" ref="AM105" si="147">((AG105-E105)/E105)</f>
        <v>0</v>
      </c>
      <c r="AN105" s="32">
        <f t="shared" ref="AN105" si="148">STDEV(F105,J105,N105,R105,V105,Z105,AD105,AH105)</f>
        <v>7.7911024880084805E-4</v>
      </c>
      <c r="AO105" s="95">
        <f t="shared" ref="AO105" si="149">STDEV(G105,K105,O105,S105,W105,AA105,AE105,AI105)</f>
        <v>0</v>
      </c>
      <c r="AP105" s="36"/>
      <c r="AQ105" s="46"/>
      <c r="AR105" s="19"/>
      <c r="AS105" s="35" t="e">
        <f>(#REF!/AQ105)-1</f>
        <v>#REF!</v>
      </c>
      <c r="AT105" s="35" t="e">
        <f>(#REF!/AR105)-1</f>
        <v>#REF!</v>
      </c>
    </row>
    <row r="106" spans="1:46">
      <c r="A106" s="248" t="s">
        <v>26</v>
      </c>
      <c r="B106" s="74">
        <v>9871587925.9099998</v>
      </c>
      <c r="C106" s="86">
        <v>36.6</v>
      </c>
      <c r="D106" s="85">
        <v>9881430349.6700001</v>
      </c>
      <c r="E106" s="86">
        <v>36.6</v>
      </c>
      <c r="F106" s="29">
        <f t="shared" si="132"/>
        <v>9.9704564593572397E-4</v>
      </c>
      <c r="G106" s="29">
        <f t="shared" si="132"/>
        <v>0</v>
      </c>
      <c r="H106" s="85">
        <v>9902595816.0400009</v>
      </c>
      <c r="I106" s="86">
        <v>36.6</v>
      </c>
      <c r="J106" s="29">
        <f t="shared" si="133"/>
        <v>2.141943587216367E-3</v>
      </c>
      <c r="K106" s="29">
        <f t="shared" si="133"/>
        <v>0</v>
      </c>
      <c r="L106" s="85">
        <v>9905373605.6399994</v>
      </c>
      <c r="M106" s="86">
        <v>36.6</v>
      </c>
      <c r="N106" s="29">
        <f t="shared" si="134"/>
        <v>2.8051125700789213E-4</v>
      </c>
      <c r="O106" s="29">
        <f t="shared" si="134"/>
        <v>0</v>
      </c>
      <c r="P106" s="85">
        <v>9904575354.7399998</v>
      </c>
      <c r="Q106" s="86">
        <v>36.6</v>
      </c>
      <c r="R106" s="29">
        <f t="shared" si="135"/>
        <v>-8.0587661988347839E-5</v>
      </c>
      <c r="S106" s="29">
        <f t="shared" si="135"/>
        <v>0</v>
      </c>
      <c r="T106" s="85">
        <v>9921342054.2600002</v>
      </c>
      <c r="U106" s="86">
        <v>36.6</v>
      </c>
      <c r="V106" s="29">
        <f t="shared" si="136"/>
        <v>1.6928236617409825E-3</v>
      </c>
      <c r="W106" s="29">
        <f t="shared" si="137"/>
        <v>0</v>
      </c>
      <c r="X106" s="85">
        <v>9910124562.9500008</v>
      </c>
      <c r="Y106" s="86">
        <v>36.6</v>
      </c>
      <c r="Z106" s="29">
        <f t="shared" si="138"/>
        <v>-1.130642532900368E-3</v>
      </c>
      <c r="AA106" s="29">
        <f t="shared" si="139"/>
        <v>0</v>
      </c>
      <c r="AB106" s="85">
        <v>9910124562.9500008</v>
      </c>
      <c r="AC106" s="86">
        <v>36.6</v>
      </c>
      <c r="AD106" s="29">
        <f t="shared" si="140"/>
        <v>0</v>
      </c>
      <c r="AE106" s="29">
        <f t="shared" si="141"/>
        <v>0</v>
      </c>
      <c r="AF106" s="85">
        <v>9931101652.6599998</v>
      </c>
      <c r="AG106" s="86">
        <v>36.6</v>
      </c>
      <c r="AH106" s="29">
        <f t="shared" si="142"/>
        <v>2.1167332031752709E-3</v>
      </c>
      <c r="AI106" s="29">
        <f t="shared" si="143"/>
        <v>0</v>
      </c>
      <c r="AJ106" s="30">
        <f t="shared" ref="AJ106:AJ109" si="150">AVERAGE(F106,J106,N106,R106,V106,Z106,AD106,AH106)</f>
        <v>7.5222839502344003E-4</v>
      </c>
      <c r="AK106" s="30">
        <f t="shared" ref="AK106:AK108" si="151">AVERAGE(G106,K106,O106,S106,W106,AA106,AE106,AI106)</f>
        <v>0</v>
      </c>
      <c r="AL106" s="31">
        <f t="shared" ref="AL106:AL109" si="152">((AF106-D106)/D106)</f>
        <v>5.0267320855688262E-3</v>
      </c>
      <c r="AM106" s="31">
        <f t="shared" ref="AM106:AM108" si="153">((AG106-E106)/E106)</f>
        <v>0</v>
      </c>
      <c r="AN106" s="32">
        <f t="shared" ref="AN106:AN109" si="154">STDEV(F106,J106,N106,R106,V106,Z106,AD106,AH106)</f>
        <v>1.1811003804933907E-3</v>
      </c>
      <c r="AO106" s="95">
        <f t="shared" ref="AO106:AO108" si="155">STDEV(G106,K106,O106,S106,W106,AA106,AE106,AI106)</f>
        <v>0</v>
      </c>
      <c r="AP106" s="36"/>
      <c r="AQ106" s="34">
        <v>640873657.65999997</v>
      </c>
      <c r="AR106" s="38">
        <v>11.5358</v>
      </c>
      <c r="AS106" s="35" t="e">
        <f>(#REF!/AQ106)-1</f>
        <v>#REF!</v>
      </c>
      <c r="AT106" s="35" t="e">
        <f>(#REF!/AR106)-1</f>
        <v>#REF!</v>
      </c>
    </row>
    <row r="107" spans="1:46">
      <c r="A107" s="248" t="s">
        <v>202</v>
      </c>
      <c r="B107" s="74">
        <v>30449548998.889999</v>
      </c>
      <c r="C107" s="86">
        <v>11.41</v>
      </c>
      <c r="D107" s="85">
        <v>30472620660.27</v>
      </c>
      <c r="E107" s="86">
        <v>11.42</v>
      </c>
      <c r="F107" s="29">
        <f t="shared" si="132"/>
        <v>7.5770125136638696E-4</v>
      </c>
      <c r="G107" s="29">
        <f t="shared" si="132"/>
        <v>8.7642418930760615E-4</v>
      </c>
      <c r="H107" s="85">
        <v>30472529826.110001</v>
      </c>
      <c r="I107" s="86">
        <v>11.42</v>
      </c>
      <c r="J107" s="29">
        <f t="shared" si="133"/>
        <v>-2.980845035040796E-6</v>
      </c>
      <c r="K107" s="29">
        <f t="shared" si="133"/>
        <v>0</v>
      </c>
      <c r="L107" s="85">
        <v>30468123234.040001</v>
      </c>
      <c r="M107" s="86">
        <v>11.42</v>
      </c>
      <c r="N107" s="29">
        <f t="shared" si="134"/>
        <v>-1.4460867197917918E-4</v>
      </c>
      <c r="O107" s="29">
        <f t="shared" si="134"/>
        <v>0</v>
      </c>
      <c r="P107" s="85">
        <v>30468503699.52</v>
      </c>
      <c r="Q107" s="86">
        <v>11.42</v>
      </c>
      <c r="R107" s="29">
        <f t="shared" si="135"/>
        <v>1.248732903818879E-5</v>
      </c>
      <c r="S107" s="29">
        <f t="shared" si="135"/>
        <v>0</v>
      </c>
      <c r="T107" s="85">
        <v>30471766434.77</v>
      </c>
      <c r="U107" s="86">
        <v>11.42</v>
      </c>
      <c r="V107" s="29">
        <f t="shared" si="136"/>
        <v>1.0708550975056254E-4</v>
      </c>
      <c r="W107" s="29">
        <f t="shared" si="137"/>
        <v>0</v>
      </c>
      <c r="X107" s="85">
        <v>29980978668.02</v>
      </c>
      <c r="Y107" s="86">
        <v>11.24</v>
      </c>
      <c r="Z107" s="29">
        <f t="shared" si="138"/>
        <v>-1.610631165083963E-2</v>
      </c>
      <c r="AA107" s="29">
        <f t="shared" si="139"/>
        <v>-1.5761821366024494E-2</v>
      </c>
      <c r="AB107" s="85">
        <v>29957561860.139999</v>
      </c>
      <c r="AC107" s="86">
        <v>11.23</v>
      </c>
      <c r="AD107" s="29">
        <f t="shared" si="140"/>
        <v>-7.8105548652350107E-4</v>
      </c>
      <c r="AE107" s="29">
        <f t="shared" si="141"/>
        <v>-8.8967971530247208E-4</v>
      </c>
      <c r="AF107" s="85">
        <v>29958605862.23</v>
      </c>
      <c r="AG107" s="86">
        <v>11.23</v>
      </c>
      <c r="AH107" s="29">
        <f t="shared" si="142"/>
        <v>3.4849367744751234E-5</v>
      </c>
      <c r="AI107" s="29">
        <f t="shared" si="143"/>
        <v>0</v>
      </c>
      <c r="AJ107" s="30">
        <f t="shared" si="150"/>
        <v>-2.0153541495596828E-3</v>
      </c>
      <c r="AK107" s="30">
        <f t="shared" si="151"/>
        <v>-1.97188461150242E-3</v>
      </c>
      <c r="AL107" s="31">
        <f t="shared" si="152"/>
        <v>-1.6868086396985539E-2</v>
      </c>
      <c r="AM107" s="31">
        <f t="shared" si="153"/>
        <v>-1.6637478108581391E-2</v>
      </c>
      <c r="AN107" s="32">
        <f t="shared" si="154"/>
        <v>5.7088649527330931E-3</v>
      </c>
      <c r="AO107" s="95">
        <f t="shared" si="155"/>
        <v>5.5919333579879668E-3</v>
      </c>
      <c r="AP107" s="36"/>
      <c r="AQ107" s="34">
        <v>2128320668.46</v>
      </c>
      <c r="AR107" s="41">
        <v>1.04</v>
      </c>
      <c r="AS107" s="35" t="e">
        <f>(#REF!/AQ107)-1</f>
        <v>#REF!</v>
      </c>
      <c r="AT107" s="35" t="e">
        <f>(#REF!/AR107)-1</f>
        <v>#REF!</v>
      </c>
    </row>
    <row r="108" spans="1:46">
      <c r="A108" s="248" t="s">
        <v>179</v>
      </c>
      <c r="B108" s="74">
        <v>7400000000</v>
      </c>
      <c r="C108" s="86">
        <v>100</v>
      </c>
      <c r="D108" s="85">
        <v>7400000000</v>
      </c>
      <c r="E108" s="86">
        <v>100</v>
      </c>
      <c r="F108" s="29">
        <f t="shared" si="132"/>
        <v>0</v>
      </c>
      <c r="G108" s="29">
        <f t="shared" si="132"/>
        <v>0</v>
      </c>
      <c r="H108" s="85">
        <v>7400000000</v>
      </c>
      <c r="I108" s="86">
        <v>100</v>
      </c>
      <c r="J108" s="29">
        <f t="shared" si="133"/>
        <v>0</v>
      </c>
      <c r="K108" s="29">
        <f t="shared" si="133"/>
        <v>0</v>
      </c>
      <c r="L108" s="85">
        <v>7400000000</v>
      </c>
      <c r="M108" s="86">
        <v>100</v>
      </c>
      <c r="N108" s="29">
        <f t="shared" si="134"/>
        <v>0</v>
      </c>
      <c r="O108" s="29">
        <f t="shared" si="134"/>
        <v>0</v>
      </c>
      <c r="P108" s="85">
        <v>7400000000</v>
      </c>
      <c r="Q108" s="86">
        <v>100</v>
      </c>
      <c r="R108" s="29">
        <f t="shared" si="135"/>
        <v>0</v>
      </c>
      <c r="S108" s="29">
        <f t="shared" si="135"/>
        <v>0</v>
      </c>
      <c r="T108" s="85">
        <v>7400000000</v>
      </c>
      <c r="U108" s="86">
        <v>100</v>
      </c>
      <c r="V108" s="29">
        <f t="shared" si="136"/>
        <v>0</v>
      </c>
      <c r="W108" s="29">
        <f t="shared" si="137"/>
        <v>0</v>
      </c>
      <c r="X108" s="85">
        <v>7400000000</v>
      </c>
      <c r="Y108" s="86">
        <v>100</v>
      </c>
      <c r="Z108" s="29">
        <f t="shared" si="138"/>
        <v>0</v>
      </c>
      <c r="AA108" s="29">
        <f t="shared" si="139"/>
        <v>0</v>
      </c>
      <c r="AB108" s="85">
        <v>7400000000</v>
      </c>
      <c r="AC108" s="86">
        <v>100</v>
      </c>
      <c r="AD108" s="29">
        <f t="shared" si="140"/>
        <v>0</v>
      </c>
      <c r="AE108" s="29">
        <f t="shared" si="141"/>
        <v>0</v>
      </c>
      <c r="AF108" s="85">
        <v>7400000000</v>
      </c>
      <c r="AG108" s="86">
        <v>100</v>
      </c>
      <c r="AH108" s="29">
        <f t="shared" si="142"/>
        <v>0</v>
      </c>
      <c r="AI108" s="29">
        <f t="shared" si="143"/>
        <v>0</v>
      </c>
      <c r="AJ108" s="30">
        <f t="shared" si="150"/>
        <v>0</v>
      </c>
      <c r="AK108" s="30">
        <f t="shared" si="151"/>
        <v>0</v>
      </c>
      <c r="AL108" s="31">
        <f t="shared" si="152"/>
        <v>0</v>
      </c>
      <c r="AM108" s="31">
        <f t="shared" si="153"/>
        <v>0</v>
      </c>
      <c r="AN108" s="32">
        <f t="shared" si="154"/>
        <v>0</v>
      </c>
      <c r="AO108" s="95">
        <f t="shared" si="155"/>
        <v>0</v>
      </c>
      <c r="AP108" s="36"/>
      <c r="AQ108" s="34">
        <v>1789192828.73</v>
      </c>
      <c r="AR108" s="38">
        <v>0.79</v>
      </c>
      <c r="AS108" s="35" t="e">
        <f>(#REF!/AQ108)-1</f>
        <v>#REF!</v>
      </c>
      <c r="AT108" s="35" t="e">
        <f>(#REF!/AR108)-1</f>
        <v>#REF!</v>
      </c>
    </row>
    <row r="109" spans="1:46">
      <c r="A109" s="250" t="s">
        <v>47</v>
      </c>
      <c r="B109" s="79">
        <f>SUM(B105:B108)</f>
        <v>50111224933.139999</v>
      </c>
      <c r="C109" s="81"/>
      <c r="D109" s="79">
        <f>SUM(D105:D108)</f>
        <v>50148775654.720001</v>
      </c>
      <c r="E109" s="108"/>
      <c r="F109" s="29">
        <f>((D109-B109)/B109)</f>
        <v>7.4934750906814206E-4</v>
      </c>
      <c r="G109" s="29"/>
      <c r="H109" s="79">
        <f>SUM(H105:H108)</f>
        <v>50172900185.470001</v>
      </c>
      <c r="I109" s="108"/>
      <c r="J109" s="29">
        <f>((H109-D109)/D109)</f>
        <v>4.8105921700063278E-4</v>
      </c>
      <c r="K109" s="29"/>
      <c r="L109" s="79">
        <f>SUM(L105:L108)</f>
        <v>50174917751.979996</v>
      </c>
      <c r="M109" s="108"/>
      <c r="N109" s="29">
        <f>((L109-H109)/H109)</f>
        <v>4.0212276000317619E-5</v>
      </c>
      <c r="O109" s="29"/>
      <c r="P109" s="79">
        <f>SUM(P105:P108)</f>
        <v>50174533421.040001</v>
      </c>
      <c r="Q109" s="108"/>
      <c r="R109" s="29">
        <f>((P109-L109)/L109)</f>
        <v>-7.6598220229199197E-6</v>
      </c>
      <c r="S109" s="29"/>
      <c r="T109" s="79">
        <f>SUM(T105:T108)</f>
        <v>50199905204.839996</v>
      </c>
      <c r="U109" s="108"/>
      <c r="V109" s="29">
        <f>((T109-P109)/P109)</f>
        <v>5.0567054778741824E-4</v>
      </c>
      <c r="W109" s="29"/>
      <c r="X109" s="79">
        <f>SUM(X105:X108)</f>
        <v>49699693533.639999</v>
      </c>
      <c r="Y109" s="108"/>
      <c r="Z109" s="29">
        <f>((X109-T109)/T109)</f>
        <v>-9.9643947365814813E-3</v>
      </c>
      <c r="AA109" s="29"/>
      <c r="AB109" s="79">
        <f>SUM(AB105:AB108)</f>
        <v>49676814020.389999</v>
      </c>
      <c r="AC109" s="108"/>
      <c r="AD109" s="29">
        <f>((AB109-X109)/X109)</f>
        <v>-4.6035521797561289E-4</v>
      </c>
      <c r="AE109" s="29"/>
      <c r="AF109" s="79">
        <f>SUM(AF105:AF108)</f>
        <v>49701376573.389999</v>
      </c>
      <c r="AG109" s="108"/>
      <c r="AH109" s="29">
        <f>((AF109-AB109)/AB109)</f>
        <v>4.9444702693530681E-4</v>
      </c>
      <c r="AI109" s="29"/>
      <c r="AJ109" s="30">
        <f t="shared" si="150"/>
        <v>-1.0202091499735245E-3</v>
      </c>
      <c r="AK109" s="30"/>
      <c r="AL109" s="31">
        <f t="shared" si="152"/>
        <v>-8.9214357776228707E-3</v>
      </c>
      <c r="AM109" s="31"/>
      <c r="AN109" s="32">
        <f t="shared" si="154"/>
        <v>3.6345420548748977E-3</v>
      </c>
      <c r="AO109" s="95"/>
      <c r="AP109" s="36"/>
      <c r="AQ109" s="34">
        <v>204378030.47999999</v>
      </c>
      <c r="AR109" s="38">
        <v>22.9087</v>
      </c>
      <c r="AS109" s="35" t="e">
        <f>(#REF!/AQ109)-1</f>
        <v>#REF!</v>
      </c>
      <c r="AT109" s="35" t="e">
        <f>(#REF!/AR109)-1</f>
        <v>#REF!</v>
      </c>
    </row>
    <row r="110" spans="1:46">
      <c r="A110" s="252" t="s">
        <v>68</v>
      </c>
      <c r="B110" s="79"/>
      <c r="C110" s="79"/>
      <c r="D110" s="108"/>
      <c r="E110" s="108"/>
      <c r="F110" s="29"/>
      <c r="G110" s="29"/>
      <c r="H110" s="108"/>
      <c r="I110" s="108"/>
      <c r="J110" s="29"/>
      <c r="K110" s="29"/>
      <c r="L110" s="108"/>
      <c r="M110" s="108"/>
      <c r="N110" s="29"/>
      <c r="O110" s="29"/>
      <c r="P110" s="108"/>
      <c r="Q110" s="108"/>
      <c r="R110" s="29"/>
      <c r="S110" s="29"/>
      <c r="T110" s="108"/>
      <c r="U110" s="108"/>
      <c r="V110" s="29"/>
      <c r="W110" s="29"/>
      <c r="X110" s="108"/>
      <c r="Y110" s="108"/>
      <c r="Z110" s="29"/>
      <c r="AA110" s="29"/>
      <c r="AB110" s="108"/>
      <c r="AC110" s="108"/>
      <c r="AD110" s="29"/>
      <c r="AE110" s="29"/>
      <c r="AF110" s="108"/>
      <c r="AG110" s="108"/>
      <c r="AH110" s="29"/>
      <c r="AI110" s="29"/>
      <c r="AJ110" s="30"/>
      <c r="AK110" s="30"/>
      <c r="AL110" s="31"/>
      <c r="AM110" s="31"/>
      <c r="AN110" s="32"/>
      <c r="AO110" s="95"/>
      <c r="AP110" s="36"/>
      <c r="AQ110" s="34">
        <v>160273731.87</v>
      </c>
      <c r="AR110" s="38">
        <v>133.94</v>
      </c>
      <c r="AS110" s="35" t="e">
        <f>(#REF!/AQ110)-1</f>
        <v>#REF!</v>
      </c>
      <c r="AT110" s="35" t="e">
        <f>(#REF!/AR110)-1</f>
        <v>#REF!</v>
      </c>
    </row>
    <row r="111" spans="1:46" s="109" customFormat="1">
      <c r="A111" s="248" t="s">
        <v>27</v>
      </c>
      <c r="B111" s="74">
        <v>1629283542.3399999</v>
      </c>
      <c r="C111" s="74">
        <v>3417.43</v>
      </c>
      <c r="D111" s="85">
        <v>1604180019.29</v>
      </c>
      <c r="E111" s="74">
        <v>3370.75</v>
      </c>
      <c r="F111" s="29">
        <f t="shared" ref="F111:F132" si="156">((D111-B111)/B111)</f>
        <v>-1.5407706760448781E-2</v>
      </c>
      <c r="G111" s="29">
        <f t="shared" ref="G111:G132" si="157">((E111-C111)/C111)</f>
        <v>-1.3659387317370023E-2</v>
      </c>
      <c r="H111" s="85">
        <v>1615212880.5899999</v>
      </c>
      <c r="I111" s="74">
        <v>3400.65</v>
      </c>
      <c r="J111" s="29">
        <f t="shared" ref="J111:J132" si="158">((H111-D111)/D111)</f>
        <v>6.8775705764512812E-3</v>
      </c>
      <c r="K111" s="29">
        <f t="shared" ref="K111:K132" si="159">((I111-E111)/E111)</f>
        <v>8.870429429652181E-3</v>
      </c>
      <c r="L111" s="85">
        <v>1619237985.1400001</v>
      </c>
      <c r="M111" s="74">
        <v>3411.25</v>
      </c>
      <c r="N111" s="29">
        <f t="shared" ref="N111:N132" si="160">((L111-H111)/H111)</f>
        <v>2.4919963172469954E-3</v>
      </c>
      <c r="O111" s="29">
        <f t="shared" ref="O111:O132" si="161">((M111-I111)/I111)</f>
        <v>3.1170511519856229E-3</v>
      </c>
      <c r="P111" s="85">
        <v>1616820471.3699999</v>
      </c>
      <c r="Q111" s="74">
        <v>3406.55</v>
      </c>
      <c r="R111" s="29">
        <f t="shared" ref="R111:R132" si="162">((P111-L111)/L111)</f>
        <v>-1.4929947247940827E-3</v>
      </c>
      <c r="S111" s="29">
        <f t="shared" ref="S111:S132" si="163">((Q111-M111)/M111)</f>
        <v>-1.3777940637595657E-3</v>
      </c>
      <c r="T111" s="85">
        <v>1644708721.1500001</v>
      </c>
      <c r="U111" s="74">
        <v>3461.94</v>
      </c>
      <c r="V111" s="29">
        <f t="shared" ref="V111:V132" si="164">((T111-P111)/P111)</f>
        <v>1.7248822781399671E-2</v>
      </c>
      <c r="W111" s="29">
        <f t="shared" ref="W111:W132" si="165">((U111-Q111)/Q111)</f>
        <v>1.6259852343279819E-2</v>
      </c>
      <c r="X111" s="85">
        <v>1636702044.04</v>
      </c>
      <c r="Y111" s="74">
        <v>3460.39</v>
      </c>
      <c r="Z111" s="29">
        <f t="shared" ref="Z111:Z132" si="166">((X111-T111)/T111)</f>
        <v>-4.8681429161522103E-3</v>
      </c>
      <c r="AA111" s="29">
        <f t="shared" ref="AA111:AA132" si="167">((Y111-U111)/U111)</f>
        <v>-4.47725841580207E-4</v>
      </c>
      <c r="AB111" s="85">
        <v>1631108769.0699999</v>
      </c>
      <c r="AC111" s="74">
        <v>3451.45</v>
      </c>
      <c r="AD111" s="29">
        <f t="shared" ref="AD111:AD132" si="168">((AB111-X111)/X111)</f>
        <v>-3.417405746126955E-3</v>
      </c>
      <c r="AE111" s="29">
        <f t="shared" ref="AE111:AE132" si="169">((AC111-Y111)/Y111)</f>
        <v>-2.583523822459334E-3</v>
      </c>
      <c r="AF111" s="85">
        <v>1650007335.99</v>
      </c>
      <c r="AG111" s="74">
        <v>3489.03</v>
      </c>
      <c r="AH111" s="29">
        <f t="shared" ref="AH111:AH132" si="170">((AF111-AB111)/AB111)</f>
        <v>1.1586331505516561E-2</v>
      </c>
      <c r="AI111" s="29">
        <f t="shared" ref="AI111:AI132" si="171">((AG111-AC111)/AC111)</f>
        <v>1.0888177432673335E-2</v>
      </c>
      <c r="AJ111" s="30">
        <f t="shared" ref="AJ111" si="172">AVERAGE(F111,J111,N111,R111,V111,Z111,AD111,AH111)</f>
        <v>1.62730887913656E-3</v>
      </c>
      <c r="AK111" s="30">
        <f t="shared" ref="AK111" si="173">AVERAGE(G111,K111,O111,S111,W111,AA111,AE111,AI111)</f>
        <v>2.6333849140527284E-3</v>
      </c>
      <c r="AL111" s="31">
        <f t="shared" ref="AL111" si="174">((AF111-D111)/D111)</f>
        <v>2.8567440155677123E-2</v>
      </c>
      <c r="AM111" s="31">
        <f t="shared" ref="AM111" si="175">((AG111-E111)/E111)</f>
        <v>3.5090113476229388E-2</v>
      </c>
      <c r="AN111" s="32">
        <f t="shared" ref="AN111" si="176">STDEV(F111,J111,N111,R111,V111,Z111,AD111,AH111)</f>
        <v>1.0275455169787244E-2</v>
      </c>
      <c r="AO111" s="95">
        <f t="shared" ref="AO111" si="177">STDEV(G111,K111,O111,S111,W111,AA111,AE111,AI111)</f>
        <v>9.3442895891034002E-3</v>
      </c>
      <c r="AP111" s="36"/>
      <c r="AQ111" s="34"/>
      <c r="AR111" s="38"/>
      <c r="AS111" s="35"/>
      <c r="AT111" s="35"/>
    </row>
    <row r="112" spans="1:46" s="125" customFormat="1">
      <c r="A112" s="248" t="s">
        <v>236</v>
      </c>
      <c r="B112" s="74">
        <v>191366853.68000001</v>
      </c>
      <c r="C112" s="74">
        <v>142.44</v>
      </c>
      <c r="D112" s="85">
        <v>187611933.34</v>
      </c>
      <c r="E112" s="74">
        <v>139.63999999999999</v>
      </c>
      <c r="F112" s="29">
        <f t="shared" si="156"/>
        <v>-1.9621581626037023E-2</v>
      </c>
      <c r="G112" s="29">
        <f t="shared" si="157"/>
        <v>-1.9657399606852088E-2</v>
      </c>
      <c r="H112" s="85">
        <v>189968472</v>
      </c>
      <c r="I112" s="74">
        <v>141.30000000000001</v>
      </c>
      <c r="J112" s="29">
        <f t="shared" si="158"/>
        <v>1.2560707722836349E-2</v>
      </c>
      <c r="K112" s="29">
        <f t="shared" si="159"/>
        <v>1.1887711257519515E-2</v>
      </c>
      <c r="L112" s="85">
        <v>189968472</v>
      </c>
      <c r="M112" s="74">
        <v>141.30000000000001</v>
      </c>
      <c r="N112" s="29">
        <f t="shared" si="160"/>
        <v>0</v>
      </c>
      <c r="O112" s="29">
        <f t="shared" si="161"/>
        <v>0</v>
      </c>
      <c r="P112" s="85">
        <v>189191176</v>
      </c>
      <c r="Q112" s="74">
        <v>140.86000000000001</v>
      </c>
      <c r="R112" s="29">
        <f t="shared" si="162"/>
        <v>-4.091710544473927E-3</v>
      </c>
      <c r="S112" s="29">
        <f t="shared" si="163"/>
        <v>-3.113941967445136E-3</v>
      </c>
      <c r="T112" s="85">
        <v>192660376.56</v>
      </c>
      <c r="U112" s="74">
        <v>143.36000000000001</v>
      </c>
      <c r="V112" s="29">
        <f t="shared" si="164"/>
        <v>1.8337010389956044E-2</v>
      </c>
      <c r="W112" s="29">
        <f t="shared" si="165"/>
        <v>1.7748118699417861E-2</v>
      </c>
      <c r="X112" s="85">
        <v>192660376.56</v>
      </c>
      <c r="Y112" s="74">
        <v>143.35599999999999</v>
      </c>
      <c r="Z112" s="29">
        <f t="shared" si="166"/>
        <v>0</v>
      </c>
      <c r="AA112" s="29">
        <f t="shared" si="167"/>
        <v>-2.7901785714418938E-5</v>
      </c>
      <c r="AB112" s="85">
        <v>192660376.56</v>
      </c>
      <c r="AC112" s="74">
        <v>143.35599999999999</v>
      </c>
      <c r="AD112" s="29">
        <f t="shared" si="168"/>
        <v>0</v>
      </c>
      <c r="AE112" s="29">
        <f t="shared" si="169"/>
        <v>0</v>
      </c>
      <c r="AF112" s="85">
        <v>192481365.75999999</v>
      </c>
      <c r="AG112" s="74">
        <v>144.31</v>
      </c>
      <c r="AH112" s="29">
        <f t="shared" si="170"/>
        <v>-9.2915213390680148E-4</v>
      </c>
      <c r="AI112" s="29">
        <f t="shared" si="171"/>
        <v>6.654761572588575E-3</v>
      </c>
      <c r="AJ112" s="30">
        <f t="shared" ref="AJ112:AJ133" si="178">AVERAGE(F112,J112,N112,R112,V112,Z112,AD112,AH112)</f>
        <v>7.8190922604683003E-4</v>
      </c>
      <c r="AK112" s="30">
        <f t="shared" ref="AK112:AK132" si="179">AVERAGE(G112,K112,O112,S112,W112,AA112,AE112,AI112)</f>
        <v>1.6864185211892882E-3</v>
      </c>
      <c r="AL112" s="31">
        <f t="shared" ref="AL112:AL133" si="180">((AF112-D112)/D112)</f>
        <v>2.5954811793210141E-2</v>
      </c>
      <c r="AM112" s="31">
        <f t="shared" ref="AM112:AM132" si="181">((AG112-E112)/E112)</f>
        <v>3.3443139501575597E-2</v>
      </c>
      <c r="AN112" s="32">
        <f t="shared" ref="AN112:AN133" si="182">STDEV(F112,J112,N112,R112,V112,Z112,AD112,AH112)</f>
        <v>1.1286769477152035E-2</v>
      </c>
      <c r="AO112" s="95">
        <f t="shared" ref="AO112:AO132" si="183">STDEV(G112,K112,O112,S112,W112,AA112,AE112,AI112)</f>
        <v>1.117368056039109E-2</v>
      </c>
      <c r="AP112" s="36"/>
      <c r="AQ112" s="34"/>
      <c r="AR112" s="38"/>
      <c r="AS112" s="35"/>
      <c r="AT112" s="35"/>
    </row>
    <row r="113" spans="1:46" s="136" customFormat="1">
      <c r="A113" s="248" t="s">
        <v>83</v>
      </c>
      <c r="B113" s="74">
        <v>957837854.36000001</v>
      </c>
      <c r="C113" s="74">
        <v>1.359</v>
      </c>
      <c r="D113" s="85">
        <v>938737482.13999999</v>
      </c>
      <c r="E113" s="74">
        <v>1.3319000000000001</v>
      </c>
      <c r="F113" s="29">
        <f t="shared" si="156"/>
        <v>-1.994113318142177E-2</v>
      </c>
      <c r="G113" s="29">
        <f t="shared" si="157"/>
        <v>-1.9941133186166228E-2</v>
      </c>
      <c r="H113" s="85">
        <v>953220092.75999999</v>
      </c>
      <c r="I113" s="74">
        <v>1.3539000000000001</v>
      </c>
      <c r="J113" s="29">
        <f t="shared" si="158"/>
        <v>1.5427753653752711E-2</v>
      </c>
      <c r="K113" s="29">
        <f t="shared" si="159"/>
        <v>1.6517756588332471E-2</v>
      </c>
      <c r="L113" s="74">
        <v>961593504.79999995</v>
      </c>
      <c r="M113" s="74">
        <v>1.3661000000000001</v>
      </c>
      <c r="N113" s="29">
        <f t="shared" si="160"/>
        <v>8.7843427804329809E-3</v>
      </c>
      <c r="O113" s="29">
        <f t="shared" si="161"/>
        <v>9.0110052441095996E-3</v>
      </c>
      <c r="P113" s="74">
        <v>958997517.36000001</v>
      </c>
      <c r="Q113" s="74">
        <v>1.3624000000000001</v>
      </c>
      <c r="R113" s="29">
        <f t="shared" si="162"/>
        <v>-2.6996723948752885E-3</v>
      </c>
      <c r="S113" s="29">
        <f t="shared" si="163"/>
        <v>-2.7084400849132833E-3</v>
      </c>
      <c r="T113" s="74">
        <v>972886594.08000004</v>
      </c>
      <c r="U113" s="74">
        <v>1.3821000000000001</v>
      </c>
      <c r="V113" s="29">
        <f t="shared" si="164"/>
        <v>1.4482912070757926E-2</v>
      </c>
      <c r="W113" s="29">
        <f t="shared" si="165"/>
        <v>1.4459776864357054E-2</v>
      </c>
      <c r="X113" s="74">
        <v>972253066.88999999</v>
      </c>
      <c r="Y113" s="74">
        <v>1.3812</v>
      </c>
      <c r="Z113" s="29">
        <f t="shared" si="166"/>
        <v>-6.511829784222133E-4</v>
      </c>
      <c r="AA113" s="29">
        <f t="shared" si="167"/>
        <v>-6.5118298241814839E-4</v>
      </c>
      <c r="AB113" s="74">
        <v>965001317.88</v>
      </c>
      <c r="AC113" s="74">
        <v>1.3761000000000001</v>
      </c>
      <c r="AD113" s="29">
        <f t="shared" si="168"/>
        <v>-7.458705204393506E-3</v>
      </c>
      <c r="AE113" s="29">
        <f t="shared" si="169"/>
        <v>-3.6924413553430947E-3</v>
      </c>
      <c r="AF113" s="74">
        <v>913184271.97000003</v>
      </c>
      <c r="AG113" s="74">
        <v>1.3932</v>
      </c>
      <c r="AH113" s="29">
        <f t="shared" si="170"/>
        <v>-5.3696347300163511E-2</v>
      </c>
      <c r="AI113" s="29">
        <f t="shared" si="171"/>
        <v>1.2426422498364866E-2</v>
      </c>
      <c r="AJ113" s="30">
        <f t="shared" si="178"/>
        <v>-5.7190040692915844E-3</v>
      </c>
      <c r="AK113" s="30">
        <f t="shared" si="179"/>
        <v>3.177720448290405E-3</v>
      </c>
      <c r="AL113" s="31">
        <f t="shared" si="180"/>
        <v>-2.7220826542205801E-2</v>
      </c>
      <c r="AM113" s="31">
        <f t="shared" si="181"/>
        <v>4.6024476312035364E-2</v>
      </c>
      <c r="AN113" s="32">
        <f t="shared" si="182"/>
        <v>2.2701699125061744E-2</v>
      </c>
      <c r="AO113" s="95">
        <f t="shared" si="183"/>
        <v>1.2281199139899026E-2</v>
      </c>
      <c r="AP113" s="36"/>
      <c r="AQ113" s="34"/>
      <c r="AR113" s="38"/>
      <c r="AS113" s="35"/>
      <c r="AT113" s="35"/>
    </row>
    <row r="114" spans="1:46">
      <c r="A114" s="248" t="s">
        <v>9</v>
      </c>
      <c r="B114" s="74">
        <v>4570797146.4300003</v>
      </c>
      <c r="C114" s="74">
        <v>468.3365</v>
      </c>
      <c r="D114" s="85">
        <v>4508758628.0699997</v>
      </c>
      <c r="E114" s="74">
        <v>461.90620000000001</v>
      </c>
      <c r="F114" s="29">
        <f t="shared" si="156"/>
        <v>-1.3572800623728292E-2</v>
      </c>
      <c r="G114" s="29">
        <f t="shared" si="157"/>
        <v>-1.3730085099068701E-2</v>
      </c>
      <c r="H114" s="85">
        <v>4518359926.9499998</v>
      </c>
      <c r="I114" s="74">
        <v>463.17689999999999</v>
      </c>
      <c r="J114" s="29">
        <f t="shared" si="158"/>
        <v>2.129477240193274E-3</v>
      </c>
      <c r="K114" s="29">
        <f t="shared" si="159"/>
        <v>2.7509914350575433E-3</v>
      </c>
      <c r="L114" s="85">
        <v>4537305633.75</v>
      </c>
      <c r="M114" s="74">
        <v>465.01249999999999</v>
      </c>
      <c r="N114" s="29">
        <f t="shared" si="160"/>
        <v>4.1930494928032417E-3</v>
      </c>
      <c r="O114" s="29">
        <f t="shared" si="161"/>
        <v>3.9630646519720637E-3</v>
      </c>
      <c r="P114" s="74">
        <v>4479372746.4200001</v>
      </c>
      <c r="Q114" s="74">
        <v>458.97160000000002</v>
      </c>
      <c r="R114" s="29">
        <f t="shared" si="162"/>
        <v>-1.2768125404441723E-2</v>
      </c>
      <c r="S114" s="29">
        <f t="shared" si="163"/>
        <v>-1.2990833579742405E-2</v>
      </c>
      <c r="T114" s="74">
        <v>4582602279.25</v>
      </c>
      <c r="U114" s="74">
        <v>469.41570000000002</v>
      </c>
      <c r="V114" s="29">
        <f t="shared" si="164"/>
        <v>2.3045533085520271E-2</v>
      </c>
      <c r="W114" s="29">
        <f t="shared" si="165"/>
        <v>2.2755438462859122E-2</v>
      </c>
      <c r="X114" s="74">
        <v>4601176134.6000004</v>
      </c>
      <c r="Y114" s="74">
        <v>471.2713</v>
      </c>
      <c r="Z114" s="29">
        <f t="shared" si="166"/>
        <v>4.0531240151698749E-3</v>
      </c>
      <c r="AA114" s="29">
        <f t="shared" si="167"/>
        <v>3.9529994416462452E-3</v>
      </c>
      <c r="AB114" s="74">
        <v>4590838665.0900002</v>
      </c>
      <c r="AC114" s="74">
        <v>470.71019999999999</v>
      </c>
      <c r="AD114" s="29">
        <f t="shared" si="168"/>
        <v>-2.2467015405614132E-3</v>
      </c>
      <c r="AE114" s="29">
        <f t="shared" si="169"/>
        <v>-1.1906093156956734E-3</v>
      </c>
      <c r="AF114" s="74">
        <v>4659615395.8299999</v>
      </c>
      <c r="AG114" s="74">
        <v>477.8295</v>
      </c>
      <c r="AH114" s="29">
        <f t="shared" si="170"/>
        <v>1.4981299879474518E-2</v>
      </c>
      <c r="AI114" s="29">
        <f t="shared" si="171"/>
        <v>1.5124592583717136E-2</v>
      </c>
      <c r="AJ114" s="30">
        <f t="shared" si="178"/>
        <v>2.476857018053719E-3</v>
      </c>
      <c r="AK114" s="30">
        <f t="shared" si="179"/>
        <v>2.5794448225931665E-3</v>
      </c>
      <c r="AL114" s="31">
        <f t="shared" si="180"/>
        <v>3.3458603621142467E-2</v>
      </c>
      <c r="AM114" s="31">
        <f t="shared" si="181"/>
        <v>3.4473016382979886E-2</v>
      </c>
      <c r="AN114" s="32">
        <f t="shared" si="182"/>
        <v>1.2520241544605352E-2</v>
      </c>
      <c r="AO114" s="95">
        <f t="shared" si="183"/>
        <v>1.2483872911434614E-2</v>
      </c>
      <c r="AP114" s="36"/>
      <c r="AQ114" s="62">
        <f>SUM(AQ106:AQ110)</f>
        <v>4923038917.1999998</v>
      </c>
      <c r="AR114" s="19"/>
      <c r="AS114" s="35" t="e">
        <f>(#REF!/AQ114)-1</f>
        <v>#REF!</v>
      </c>
      <c r="AT114" s="35" t="e">
        <f>(#REF!/AR114)-1</f>
        <v>#REF!</v>
      </c>
    </row>
    <row r="115" spans="1:46">
      <c r="A115" s="248" t="s">
        <v>17</v>
      </c>
      <c r="B115" s="74">
        <v>2451921224.4400001</v>
      </c>
      <c r="C115" s="74">
        <v>12.203900000000001</v>
      </c>
      <c r="D115" s="85">
        <v>2418371641.1500001</v>
      </c>
      <c r="E115" s="74">
        <v>13.0223</v>
      </c>
      <c r="F115" s="29">
        <f t="shared" si="156"/>
        <v>-1.3682977640385828E-2</v>
      </c>
      <c r="G115" s="29">
        <f t="shared" si="157"/>
        <v>6.7060529830627796E-2</v>
      </c>
      <c r="H115" s="85">
        <v>2431823803.4499998</v>
      </c>
      <c r="I115" s="74">
        <v>13.100199999999999</v>
      </c>
      <c r="J115" s="29">
        <f t="shared" si="158"/>
        <v>5.5624876140223231E-3</v>
      </c>
      <c r="K115" s="29">
        <f t="shared" si="159"/>
        <v>5.9820461823179962E-3</v>
      </c>
      <c r="L115" s="74">
        <v>2441451630.0700002</v>
      </c>
      <c r="M115" s="74">
        <v>13.1778</v>
      </c>
      <c r="N115" s="29">
        <f t="shared" si="160"/>
        <v>3.9590971214038938E-3</v>
      </c>
      <c r="O115" s="29">
        <f t="shared" si="161"/>
        <v>5.923573685897951E-3</v>
      </c>
      <c r="P115" s="74">
        <v>2440116899.1700001</v>
      </c>
      <c r="Q115" s="74">
        <v>13.170500000000001</v>
      </c>
      <c r="R115" s="29">
        <f t="shared" si="162"/>
        <v>-5.4669561483871242E-4</v>
      </c>
      <c r="S115" s="29">
        <f t="shared" si="163"/>
        <v>-5.5396196633724704E-4</v>
      </c>
      <c r="T115" s="74">
        <v>2476680481.5300002</v>
      </c>
      <c r="U115" s="74">
        <v>13.3688</v>
      </c>
      <c r="V115" s="29">
        <f t="shared" si="164"/>
        <v>1.4984356844722132E-2</v>
      </c>
      <c r="W115" s="29">
        <f t="shared" si="165"/>
        <v>1.5056375991799832E-2</v>
      </c>
      <c r="X115" s="74">
        <v>2476680481.5300002</v>
      </c>
      <c r="Y115" s="74">
        <v>13.3688</v>
      </c>
      <c r="Z115" s="29">
        <f t="shared" si="166"/>
        <v>0</v>
      </c>
      <c r="AA115" s="29">
        <f t="shared" si="167"/>
        <v>0</v>
      </c>
      <c r="AB115" s="74">
        <v>2464029603.79</v>
      </c>
      <c r="AC115" s="74">
        <v>13.305</v>
      </c>
      <c r="AD115" s="29">
        <f t="shared" si="168"/>
        <v>-5.1079975129391785E-3</v>
      </c>
      <c r="AE115" s="29">
        <f t="shared" si="169"/>
        <v>-4.7723056669260163E-3</v>
      </c>
      <c r="AF115" s="74">
        <v>2484015458.7399998</v>
      </c>
      <c r="AG115" s="74">
        <v>13.413500000000001</v>
      </c>
      <c r="AH115" s="29">
        <f t="shared" si="170"/>
        <v>8.1110449806524026E-3</v>
      </c>
      <c r="AI115" s="29">
        <f t="shared" si="171"/>
        <v>8.1548290116498431E-3</v>
      </c>
      <c r="AJ115" s="30">
        <f t="shared" si="178"/>
        <v>1.6599144740796288E-3</v>
      </c>
      <c r="AK115" s="30">
        <f t="shared" si="179"/>
        <v>1.2106385883628768E-2</v>
      </c>
      <c r="AL115" s="31">
        <f t="shared" si="180"/>
        <v>2.7143808864209262E-2</v>
      </c>
      <c r="AM115" s="31">
        <f t="shared" si="181"/>
        <v>3.0040776206968149E-2</v>
      </c>
      <c r="AN115" s="32">
        <f t="shared" si="182"/>
        <v>8.6891359302924999E-3</v>
      </c>
      <c r="AO115" s="95">
        <f t="shared" si="183"/>
        <v>2.3027155084663398E-2</v>
      </c>
      <c r="AP115" s="36"/>
      <c r="AQ115" s="18" t="e">
        <f>SUM(AQ20,AQ52,#REF!,#REF!,AQ87,AQ104,AQ114)</f>
        <v>#REF!</v>
      </c>
      <c r="AR115" s="19"/>
      <c r="AS115" s="35" t="e">
        <f>(#REF!/AQ115)-1</f>
        <v>#REF!</v>
      </c>
      <c r="AT115" s="35" t="e">
        <f>(#REF!/AR115)-1</f>
        <v>#REF!</v>
      </c>
    </row>
    <row r="116" spans="1:46" ht="15" customHeight="1">
      <c r="A116" s="249" t="s">
        <v>140</v>
      </c>
      <c r="B116" s="74">
        <v>4120967559.8600001</v>
      </c>
      <c r="C116" s="74">
        <v>175.13</v>
      </c>
      <c r="D116" s="85">
        <v>4073813952.1900001</v>
      </c>
      <c r="E116" s="74">
        <v>173.11</v>
      </c>
      <c r="F116" s="29">
        <f t="shared" si="156"/>
        <v>-1.1442363227824586E-2</v>
      </c>
      <c r="G116" s="29">
        <f t="shared" si="157"/>
        <v>-1.1534288814023765E-2</v>
      </c>
      <c r="H116" s="85">
        <v>4088562105.0100002</v>
      </c>
      <c r="I116" s="74">
        <v>173.57</v>
      </c>
      <c r="J116" s="29">
        <f t="shared" si="158"/>
        <v>3.6202322916764184E-3</v>
      </c>
      <c r="K116" s="29">
        <f t="shared" si="159"/>
        <v>2.657269943966146E-3</v>
      </c>
      <c r="L116" s="74">
        <v>4125052104.27</v>
      </c>
      <c r="M116" s="74">
        <v>175.11</v>
      </c>
      <c r="N116" s="29">
        <f t="shared" si="160"/>
        <v>8.924897879204528E-3</v>
      </c>
      <c r="O116" s="29">
        <f t="shared" si="161"/>
        <v>8.8725010082388693E-3</v>
      </c>
      <c r="P116" s="74">
        <v>4125052104.27</v>
      </c>
      <c r="Q116" s="74">
        <v>175.11</v>
      </c>
      <c r="R116" s="29">
        <f t="shared" si="162"/>
        <v>0</v>
      </c>
      <c r="S116" s="29">
        <f t="shared" si="163"/>
        <v>0</v>
      </c>
      <c r="T116" s="74">
        <v>4156490857.5700002</v>
      </c>
      <c r="U116" s="74">
        <v>176.46</v>
      </c>
      <c r="V116" s="29">
        <f t="shared" si="164"/>
        <v>7.6214196827857593E-3</v>
      </c>
      <c r="W116" s="29">
        <f t="shared" si="165"/>
        <v>7.7094397807092353E-3</v>
      </c>
      <c r="X116" s="74">
        <v>4158469973.2199998</v>
      </c>
      <c r="Y116" s="74">
        <v>176.66</v>
      </c>
      <c r="Z116" s="29">
        <f t="shared" si="166"/>
        <v>4.7615060824569318E-4</v>
      </c>
      <c r="AA116" s="29">
        <f t="shared" si="167"/>
        <v>1.1334013374135136E-3</v>
      </c>
      <c r="AB116" s="74">
        <v>4143526370.04</v>
      </c>
      <c r="AC116" s="74">
        <v>176.58</v>
      </c>
      <c r="AD116" s="29">
        <f t="shared" si="168"/>
        <v>-3.5935339863542768E-3</v>
      </c>
      <c r="AE116" s="29">
        <f t="shared" si="169"/>
        <v>-4.5284727725565543E-4</v>
      </c>
      <c r="AF116" s="74">
        <v>4169666638.0700002</v>
      </c>
      <c r="AG116" s="74">
        <v>178.1</v>
      </c>
      <c r="AH116" s="29">
        <f t="shared" si="170"/>
        <v>6.3087007769538732E-3</v>
      </c>
      <c r="AI116" s="29">
        <f t="shared" si="171"/>
        <v>8.6079963755803703E-3</v>
      </c>
      <c r="AJ116" s="30">
        <f t="shared" si="178"/>
        <v>1.4894380030859261E-3</v>
      </c>
      <c r="AK116" s="30">
        <f t="shared" si="179"/>
        <v>2.1241840443285889E-3</v>
      </c>
      <c r="AL116" s="31">
        <f t="shared" si="180"/>
        <v>2.3528979723895258E-2</v>
      </c>
      <c r="AM116" s="31">
        <f t="shared" si="181"/>
        <v>2.8825602218242621E-2</v>
      </c>
      <c r="AN116" s="32">
        <f t="shared" si="182"/>
        <v>6.729106341687943E-3</v>
      </c>
      <c r="AO116" s="95">
        <f t="shared" si="183"/>
        <v>6.7373971859712532E-3</v>
      </c>
      <c r="AP116" s="36"/>
      <c r="AQ116" s="63"/>
      <c r="AR116" s="64"/>
      <c r="AS116" s="35" t="e">
        <f>(#REF!/AQ116)-1</f>
        <v>#REF!</v>
      </c>
      <c r="AT116" s="35" t="e">
        <f>(#REF!/AR116)-1</f>
        <v>#REF!</v>
      </c>
    </row>
    <row r="117" spans="1:46" ht="17.25" customHeight="1">
      <c r="A117" s="248" t="s">
        <v>138</v>
      </c>
      <c r="B117" s="74">
        <v>5142601159.6999998</v>
      </c>
      <c r="C117" s="74">
        <v>181.44829999999999</v>
      </c>
      <c r="D117" s="85">
        <v>5134139334.4300003</v>
      </c>
      <c r="E117" s="77">
        <v>179.04490000000001</v>
      </c>
      <c r="F117" s="29">
        <f t="shared" si="156"/>
        <v>-1.6454368144103043E-3</v>
      </c>
      <c r="G117" s="29">
        <f t="shared" si="157"/>
        <v>-1.3245646280510628E-2</v>
      </c>
      <c r="H117" s="85">
        <v>5156158602.1999998</v>
      </c>
      <c r="I117" s="74">
        <v>179.8142</v>
      </c>
      <c r="J117" s="29">
        <f t="shared" si="158"/>
        <v>4.2887943500746683E-3</v>
      </c>
      <c r="K117" s="29">
        <f t="shared" si="159"/>
        <v>4.2966875906545621E-3</v>
      </c>
      <c r="L117" s="74">
        <v>5319752847.1499996</v>
      </c>
      <c r="M117" s="74">
        <v>180.6</v>
      </c>
      <c r="N117" s="29">
        <f t="shared" si="160"/>
        <v>3.1727931115268324E-2</v>
      </c>
      <c r="O117" s="29">
        <f t="shared" si="161"/>
        <v>4.3700664352425709E-3</v>
      </c>
      <c r="P117" s="74">
        <v>5170848873.3699999</v>
      </c>
      <c r="Q117" s="74">
        <v>180.32210000000001</v>
      </c>
      <c r="R117" s="29">
        <f t="shared" si="162"/>
        <v>-2.7990769131271472E-2</v>
      </c>
      <c r="S117" s="29">
        <f t="shared" si="163"/>
        <v>-1.5387596899224156E-3</v>
      </c>
      <c r="T117" s="74">
        <v>5238149430.3000002</v>
      </c>
      <c r="U117" s="74">
        <v>182.66370000000001</v>
      </c>
      <c r="V117" s="29">
        <f t="shared" si="164"/>
        <v>1.3015378824277739E-2</v>
      </c>
      <c r="W117" s="29">
        <f t="shared" si="165"/>
        <v>1.2985651786442148E-2</v>
      </c>
      <c r="X117" s="74">
        <v>5213889169.9899998</v>
      </c>
      <c r="Y117" s="74">
        <v>181.83</v>
      </c>
      <c r="Z117" s="29">
        <f t="shared" si="166"/>
        <v>-4.6314563249508101E-3</v>
      </c>
      <c r="AA117" s="29">
        <f t="shared" si="167"/>
        <v>-4.5641252202818254E-3</v>
      </c>
      <c r="AB117" s="74">
        <v>4928779708.2600002</v>
      </c>
      <c r="AC117" s="74">
        <v>171.96209999999999</v>
      </c>
      <c r="AD117" s="29">
        <f t="shared" si="168"/>
        <v>-5.4682685502988236E-2</v>
      </c>
      <c r="AE117" s="29">
        <f t="shared" si="169"/>
        <v>-5.4269922455040531E-2</v>
      </c>
      <c r="AF117" s="74">
        <v>4974668086.9899998</v>
      </c>
      <c r="AG117" s="74">
        <v>173.57050000000001</v>
      </c>
      <c r="AH117" s="29">
        <f t="shared" si="170"/>
        <v>9.3102920897634202E-3</v>
      </c>
      <c r="AI117" s="29">
        <f t="shared" si="171"/>
        <v>9.3532237626780396E-3</v>
      </c>
      <c r="AJ117" s="30">
        <f t="shared" si="178"/>
        <v>-3.8259939242795836E-3</v>
      </c>
      <c r="AK117" s="30">
        <f t="shared" si="179"/>
        <v>-5.3266030088422603E-3</v>
      </c>
      <c r="AL117" s="31">
        <f t="shared" si="180"/>
        <v>-3.106095044413228E-2</v>
      </c>
      <c r="AM117" s="31">
        <f t="shared" si="181"/>
        <v>-3.0575570708799873E-2</v>
      </c>
      <c r="AN117" s="32">
        <f t="shared" si="182"/>
        <v>2.6624017779008226E-2</v>
      </c>
      <c r="AO117" s="95">
        <f t="shared" si="183"/>
        <v>2.141614212336564E-2</v>
      </c>
      <c r="AP117" s="36"/>
      <c r="AQ117" s="439" t="s">
        <v>93</v>
      </c>
      <c r="AR117" s="439"/>
      <c r="AS117" s="35" t="e">
        <f>(#REF!/AQ117)-1</f>
        <v>#REF!</v>
      </c>
      <c r="AT117" s="35" t="e">
        <f>(#REF!/AR117)-1</f>
        <v>#REF!</v>
      </c>
    </row>
    <row r="118" spans="1:46" ht="16.5" customHeight="1">
      <c r="A118" s="248" t="s">
        <v>11</v>
      </c>
      <c r="B118" s="74">
        <v>2118989715.96</v>
      </c>
      <c r="C118" s="74">
        <v>3926.29</v>
      </c>
      <c r="D118" s="85">
        <v>2111340035.47</v>
      </c>
      <c r="E118" s="74">
        <v>3911.01</v>
      </c>
      <c r="F118" s="29">
        <f t="shared" si="156"/>
        <v>-3.6100602246360368E-3</v>
      </c>
      <c r="G118" s="29">
        <f t="shared" si="157"/>
        <v>-3.8917145702430911E-3</v>
      </c>
      <c r="H118" s="85">
        <v>2108469394.79</v>
      </c>
      <c r="I118" s="74">
        <v>3906.18</v>
      </c>
      <c r="J118" s="29">
        <f t="shared" si="158"/>
        <v>-1.3596297288802372E-3</v>
      </c>
      <c r="K118" s="29">
        <f t="shared" si="159"/>
        <v>-1.2349751087316018E-3</v>
      </c>
      <c r="L118" s="85">
        <v>2112661439.3</v>
      </c>
      <c r="M118" s="74">
        <v>3914.24</v>
      </c>
      <c r="N118" s="29">
        <f t="shared" si="160"/>
        <v>1.9881931985156992E-3</v>
      </c>
      <c r="O118" s="29">
        <f t="shared" si="161"/>
        <v>2.0633969760737972E-3</v>
      </c>
      <c r="P118" s="74">
        <v>2136282520.5</v>
      </c>
      <c r="Q118" s="74">
        <v>3903.4</v>
      </c>
      <c r="R118" s="29">
        <f t="shared" si="162"/>
        <v>1.1180722457748154E-2</v>
      </c>
      <c r="S118" s="29">
        <f t="shared" si="163"/>
        <v>-2.7693754087638189E-3</v>
      </c>
      <c r="T118" s="74">
        <v>2131597738.4200001</v>
      </c>
      <c r="U118" s="74">
        <v>3949.34</v>
      </c>
      <c r="V118" s="29">
        <f t="shared" si="164"/>
        <v>-2.1929599830753863E-3</v>
      </c>
      <c r="W118" s="29">
        <f t="shared" si="165"/>
        <v>1.1769226827893645E-2</v>
      </c>
      <c r="X118" s="74">
        <v>2164915764.3000002</v>
      </c>
      <c r="Y118" s="74">
        <v>3955.17</v>
      </c>
      <c r="Z118" s="29">
        <f t="shared" si="166"/>
        <v>1.5630541016006316E-2</v>
      </c>
      <c r="AA118" s="29">
        <f t="shared" si="167"/>
        <v>1.4761960226265471E-3</v>
      </c>
      <c r="AB118" s="74">
        <v>2160930957.8899999</v>
      </c>
      <c r="AC118" s="74">
        <v>3947.89</v>
      </c>
      <c r="AD118" s="29">
        <f t="shared" si="168"/>
        <v>-1.8406288483417109E-3</v>
      </c>
      <c r="AE118" s="29">
        <f t="shared" si="169"/>
        <v>-1.8406288478119018E-3</v>
      </c>
      <c r="AF118" s="74">
        <v>2168610468.0500002</v>
      </c>
      <c r="AG118" s="74">
        <v>3961.92</v>
      </c>
      <c r="AH118" s="29">
        <f t="shared" si="170"/>
        <v>3.553797094701645E-3</v>
      </c>
      <c r="AI118" s="29">
        <f t="shared" si="171"/>
        <v>3.5537970916110126E-3</v>
      </c>
      <c r="AJ118" s="30">
        <f t="shared" si="178"/>
        <v>2.9187468727548058E-3</v>
      </c>
      <c r="AK118" s="30">
        <f t="shared" si="179"/>
        <v>1.1407403728318235E-3</v>
      </c>
      <c r="AL118" s="31">
        <f t="shared" si="180"/>
        <v>2.7125158249202308E-2</v>
      </c>
      <c r="AM118" s="31">
        <f t="shared" si="181"/>
        <v>1.3017097885200972E-2</v>
      </c>
      <c r="AN118" s="32">
        <f t="shared" si="182"/>
        <v>6.9778240829412854E-3</v>
      </c>
      <c r="AO118" s="95">
        <f t="shared" si="183"/>
        <v>4.998551038803538E-3</v>
      </c>
      <c r="AP118" s="36"/>
      <c r="AQ118" s="65" t="s">
        <v>81</v>
      </c>
      <c r="AR118" s="66" t="s">
        <v>82</v>
      </c>
      <c r="AS118" s="35" t="e">
        <f>(#REF!/AQ118)-1</f>
        <v>#REF!</v>
      </c>
      <c r="AT118" s="35" t="e">
        <f>(#REF!/AR118)-1</f>
        <v>#REF!</v>
      </c>
    </row>
    <row r="119" spans="1:46" ht="14.25" customHeight="1">
      <c r="A119" s="248" t="s">
        <v>174</v>
      </c>
      <c r="B119" s="74">
        <v>1620000000</v>
      </c>
      <c r="C119" s="74">
        <v>1.17</v>
      </c>
      <c r="D119" s="85">
        <v>1620000000</v>
      </c>
      <c r="E119" s="74">
        <v>1.18</v>
      </c>
      <c r="F119" s="29">
        <f t="shared" si="156"/>
        <v>0</v>
      </c>
      <c r="G119" s="29">
        <f t="shared" si="157"/>
        <v>8.5470085470085548E-3</v>
      </c>
      <c r="H119" s="85">
        <v>1680000000</v>
      </c>
      <c r="I119" s="74">
        <v>1.18</v>
      </c>
      <c r="J119" s="29">
        <f t="shared" si="158"/>
        <v>3.7037037037037035E-2</v>
      </c>
      <c r="K119" s="29">
        <f t="shared" si="159"/>
        <v>0</v>
      </c>
      <c r="L119" s="85">
        <v>1680000000</v>
      </c>
      <c r="M119" s="74">
        <v>1.22</v>
      </c>
      <c r="N119" s="29">
        <f t="shared" si="160"/>
        <v>0</v>
      </c>
      <c r="O119" s="29">
        <f t="shared" si="161"/>
        <v>3.3898305084745797E-2</v>
      </c>
      <c r="P119" s="74">
        <v>1680000000</v>
      </c>
      <c r="Q119" s="74">
        <v>1.22</v>
      </c>
      <c r="R119" s="29">
        <f t="shared" si="162"/>
        <v>0</v>
      </c>
      <c r="S119" s="29">
        <f t="shared" si="163"/>
        <v>0</v>
      </c>
      <c r="T119" s="74">
        <v>1700000000</v>
      </c>
      <c r="U119" s="74">
        <v>1.24</v>
      </c>
      <c r="V119" s="29">
        <f t="shared" si="164"/>
        <v>1.1904761904761904E-2</v>
      </c>
      <c r="W119" s="29">
        <f t="shared" si="165"/>
        <v>1.6393442622950834E-2</v>
      </c>
      <c r="X119" s="74">
        <v>1766920505.9600003</v>
      </c>
      <c r="Y119" s="74">
        <v>1.21</v>
      </c>
      <c r="Z119" s="29">
        <f t="shared" si="166"/>
        <v>3.9365003505882519E-2</v>
      </c>
      <c r="AA119" s="29">
        <f t="shared" si="167"/>
        <v>-2.4193548387096794E-2</v>
      </c>
      <c r="AB119" s="74">
        <v>1841389441</v>
      </c>
      <c r="AC119" s="74">
        <v>1.2</v>
      </c>
      <c r="AD119" s="29">
        <f t="shared" si="168"/>
        <v>4.2146171708805531E-2</v>
      </c>
      <c r="AE119" s="29">
        <f t="shared" si="169"/>
        <v>-8.2644628099173625E-3</v>
      </c>
      <c r="AF119" s="74">
        <v>1950976524</v>
      </c>
      <c r="AG119" s="74">
        <v>1.2</v>
      </c>
      <c r="AH119" s="29">
        <f t="shared" si="170"/>
        <v>5.9513256978646921E-2</v>
      </c>
      <c r="AI119" s="29">
        <f t="shared" si="171"/>
        <v>0</v>
      </c>
      <c r="AJ119" s="30">
        <f t="shared" si="178"/>
        <v>2.374577889189174E-2</v>
      </c>
      <c r="AK119" s="30">
        <f t="shared" si="179"/>
        <v>3.2975931322113796E-3</v>
      </c>
      <c r="AL119" s="31">
        <f t="shared" si="180"/>
        <v>0.2043064962962963</v>
      </c>
      <c r="AM119" s="31">
        <f t="shared" si="181"/>
        <v>1.6949152542372899E-2</v>
      </c>
      <c r="AN119" s="32">
        <f t="shared" si="182"/>
        <v>2.3513826916955419E-2</v>
      </c>
      <c r="AO119" s="95">
        <f t="shared" si="183"/>
        <v>1.7144460034506613E-2</v>
      </c>
      <c r="AP119" s="36"/>
      <c r="AQ119" s="59">
        <v>1901056000</v>
      </c>
      <c r="AR119" s="53">
        <v>12.64</v>
      </c>
      <c r="AS119" s="35" t="e">
        <f>(#REF!/AQ119)-1</f>
        <v>#REF!</v>
      </c>
      <c r="AT119" s="35" t="e">
        <f>(#REF!/AR119)-1</f>
        <v>#REF!</v>
      </c>
    </row>
    <row r="120" spans="1:46">
      <c r="A120" s="248" t="s">
        <v>32</v>
      </c>
      <c r="B120" s="82">
        <v>1137320937.0599999</v>
      </c>
      <c r="C120" s="75">
        <v>135.52000000000001</v>
      </c>
      <c r="D120" s="85">
        <v>1133399386.8199999</v>
      </c>
      <c r="E120" s="74">
        <v>552.20000000000005</v>
      </c>
      <c r="F120" s="29">
        <f t="shared" si="156"/>
        <v>-3.4480594810267933E-3</v>
      </c>
      <c r="G120" s="29">
        <f t="shared" si="157"/>
        <v>3.0746753246753249</v>
      </c>
      <c r="H120" s="85">
        <v>1135671815.3</v>
      </c>
      <c r="I120" s="74">
        <v>552.20000000000005</v>
      </c>
      <c r="J120" s="29">
        <f t="shared" si="158"/>
        <v>2.0049670984698645E-3</v>
      </c>
      <c r="K120" s="29">
        <f t="shared" si="159"/>
        <v>0</v>
      </c>
      <c r="L120" s="85">
        <v>1137602325.77</v>
      </c>
      <c r="M120" s="74">
        <v>552.20000000000005</v>
      </c>
      <c r="N120" s="29">
        <f t="shared" si="160"/>
        <v>1.6998841073554893E-3</v>
      </c>
      <c r="O120" s="29">
        <f t="shared" si="161"/>
        <v>0</v>
      </c>
      <c r="P120" s="85">
        <v>1138705872.8099999</v>
      </c>
      <c r="Q120" s="74">
        <v>552.20000000000005</v>
      </c>
      <c r="R120" s="29">
        <f t="shared" si="162"/>
        <v>9.7006398018131042E-4</v>
      </c>
      <c r="S120" s="29">
        <f t="shared" si="163"/>
        <v>0</v>
      </c>
      <c r="T120" s="85">
        <v>1137687526.1900001</v>
      </c>
      <c r="U120" s="74">
        <v>552.20000000000005</v>
      </c>
      <c r="V120" s="29">
        <f t="shared" si="164"/>
        <v>-8.9430171944832233E-4</v>
      </c>
      <c r="W120" s="29">
        <f t="shared" si="165"/>
        <v>0</v>
      </c>
      <c r="X120" s="85">
        <v>1150845956.4200001</v>
      </c>
      <c r="Y120" s="74">
        <v>552.20000000000005</v>
      </c>
      <c r="Z120" s="29">
        <f t="shared" si="166"/>
        <v>1.1565944011064502E-2</v>
      </c>
      <c r="AA120" s="29">
        <f t="shared" si="167"/>
        <v>0</v>
      </c>
      <c r="AB120" s="85">
        <v>1150845956.4200001</v>
      </c>
      <c r="AC120" s="74">
        <v>552.20000000000005</v>
      </c>
      <c r="AD120" s="29">
        <f t="shared" si="168"/>
        <v>0</v>
      </c>
      <c r="AE120" s="29">
        <f t="shared" si="169"/>
        <v>0</v>
      </c>
      <c r="AF120" s="85">
        <v>1150845956.4200001</v>
      </c>
      <c r="AG120" s="74">
        <v>552.20000000000005</v>
      </c>
      <c r="AH120" s="29">
        <f t="shared" si="170"/>
        <v>0</v>
      </c>
      <c r="AI120" s="29">
        <f t="shared" si="171"/>
        <v>0</v>
      </c>
      <c r="AJ120" s="30">
        <f t="shared" si="178"/>
        <v>1.4873122495745062E-3</v>
      </c>
      <c r="AK120" s="30">
        <f t="shared" si="179"/>
        <v>0.38433441558441561</v>
      </c>
      <c r="AL120" s="31">
        <f t="shared" si="180"/>
        <v>1.539313484979934E-2</v>
      </c>
      <c r="AM120" s="31">
        <f t="shared" si="181"/>
        <v>0</v>
      </c>
      <c r="AN120" s="32">
        <f t="shared" si="182"/>
        <v>4.4177190618388843E-3</v>
      </c>
      <c r="AO120" s="95">
        <f t="shared" si="183"/>
        <v>1.0870618860124359</v>
      </c>
      <c r="AP120" s="36"/>
      <c r="AQ120" s="59">
        <v>106884243.56</v>
      </c>
      <c r="AR120" s="53">
        <v>2.92</v>
      </c>
      <c r="AS120" s="35" t="e">
        <f>(#REF!/AQ120)-1</f>
        <v>#REF!</v>
      </c>
      <c r="AT120" s="35" t="e">
        <f>(#REF!/AR120)-1</f>
        <v>#REF!</v>
      </c>
    </row>
    <row r="121" spans="1:46">
      <c r="A121" s="248" t="s">
        <v>58</v>
      </c>
      <c r="B121" s="82">
        <v>2063473197.8800001</v>
      </c>
      <c r="C121" s="75">
        <v>2.95</v>
      </c>
      <c r="D121" s="272">
        <v>2025110446.97</v>
      </c>
      <c r="E121" s="74">
        <v>2.8976000000000002</v>
      </c>
      <c r="F121" s="29">
        <f t="shared" si="156"/>
        <v>-1.8591349259788663E-2</v>
      </c>
      <c r="G121" s="29">
        <f t="shared" si="157"/>
        <v>-1.7762711864406779E-2</v>
      </c>
      <c r="H121" s="85">
        <v>2008715975.78</v>
      </c>
      <c r="I121" s="74">
        <v>2.87</v>
      </c>
      <c r="J121" s="29">
        <f t="shared" si="158"/>
        <v>-8.0955936080077534E-3</v>
      </c>
      <c r="K121" s="29">
        <f t="shared" si="159"/>
        <v>-9.5251242407509897E-3</v>
      </c>
      <c r="L121" s="85">
        <v>2010336381.23</v>
      </c>
      <c r="M121" s="74">
        <v>2.88</v>
      </c>
      <c r="N121" s="29">
        <f t="shared" si="160"/>
        <v>8.0668719198632934E-4</v>
      </c>
      <c r="O121" s="29">
        <f t="shared" si="161"/>
        <v>3.4843205574912146E-3</v>
      </c>
      <c r="P121" s="85">
        <v>2004931858.6800001</v>
      </c>
      <c r="Q121" s="74">
        <v>2.87</v>
      </c>
      <c r="R121" s="29">
        <f t="shared" si="162"/>
        <v>-2.6883672804514738E-3</v>
      </c>
      <c r="S121" s="29">
        <f t="shared" si="163"/>
        <v>-3.4722222222221483E-3</v>
      </c>
      <c r="T121" s="85">
        <v>2038339061.5799999</v>
      </c>
      <c r="U121" s="74">
        <v>2.93</v>
      </c>
      <c r="V121" s="29">
        <f t="shared" si="164"/>
        <v>1.6662512870634104E-2</v>
      </c>
      <c r="W121" s="29">
        <f t="shared" si="165"/>
        <v>2.0905923344947754E-2</v>
      </c>
      <c r="X121" s="85">
        <v>2031839581.9000001</v>
      </c>
      <c r="Y121" s="74">
        <v>2.91</v>
      </c>
      <c r="Z121" s="29">
        <f t="shared" si="166"/>
        <v>-3.1886155755469926E-3</v>
      </c>
      <c r="AA121" s="29">
        <f t="shared" si="167"/>
        <v>-6.8259385665529063E-3</v>
      </c>
      <c r="AB121" s="85">
        <v>2044384955.74</v>
      </c>
      <c r="AC121" s="74">
        <v>2.93</v>
      </c>
      <c r="AD121" s="29">
        <f t="shared" si="168"/>
        <v>6.1743918918385123E-3</v>
      </c>
      <c r="AE121" s="29">
        <f t="shared" si="169"/>
        <v>6.8728522336769819E-3</v>
      </c>
      <c r="AF121" s="85">
        <v>2067325359.3299999</v>
      </c>
      <c r="AG121" s="74">
        <v>2.96</v>
      </c>
      <c r="AH121" s="29">
        <f t="shared" si="170"/>
        <v>1.1221176092883272E-2</v>
      </c>
      <c r="AI121" s="29">
        <f t="shared" si="171"/>
        <v>1.0238907849829284E-2</v>
      </c>
      <c r="AJ121" s="30">
        <f t="shared" si="178"/>
        <v>2.8760529044341674E-4</v>
      </c>
      <c r="AK121" s="30">
        <f t="shared" si="179"/>
        <v>4.8950088650155188E-4</v>
      </c>
      <c r="AL121" s="31">
        <f t="shared" si="180"/>
        <v>2.0845733339217357E-2</v>
      </c>
      <c r="AM121" s="31">
        <f t="shared" si="181"/>
        <v>2.1535063500828198E-2</v>
      </c>
      <c r="AN121" s="32">
        <f t="shared" si="182"/>
        <v>1.1149873440634801E-2</v>
      </c>
      <c r="AO121" s="95">
        <f t="shared" si="183"/>
        <v>1.2330243031707981E-2</v>
      </c>
      <c r="AP121" s="36"/>
      <c r="AQ121" s="59">
        <v>84059843.040000007</v>
      </c>
      <c r="AR121" s="53">
        <v>7.19</v>
      </c>
      <c r="AS121" s="35" t="e">
        <f>(#REF!/AQ121)-1</f>
        <v>#REF!</v>
      </c>
      <c r="AT121" s="35" t="e">
        <f>(#REF!/AR121)-1</f>
        <v>#REF!</v>
      </c>
    </row>
    <row r="122" spans="1:46">
      <c r="A122" s="249" t="s">
        <v>54</v>
      </c>
      <c r="B122" s="82">
        <v>160644472.99000001</v>
      </c>
      <c r="C122" s="75">
        <v>1.6144000000000001</v>
      </c>
      <c r="D122" s="85">
        <v>160184724.81999999</v>
      </c>
      <c r="E122" s="269">
        <v>1.6103000000000001</v>
      </c>
      <c r="F122" s="29">
        <f t="shared" si="156"/>
        <v>-2.8618984608865792E-3</v>
      </c>
      <c r="G122" s="29">
        <f t="shared" si="157"/>
        <v>-2.5396432111000943E-3</v>
      </c>
      <c r="H122" s="85">
        <v>160069565.02000001</v>
      </c>
      <c r="I122" s="74">
        <v>1.6105</v>
      </c>
      <c r="J122" s="29">
        <f t="shared" si="158"/>
        <v>-7.1891873666098626E-4</v>
      </c>
      <c r="K122" s="29">
        <f t="shared" si="159"/>
        <v>1.2420045954168662E-4</v>
      </c>
      <c r="L122" s="85">
        <v>159450565.38999999</v>
      </c>
      <c r="M122" s="74">
        <v>1.6048</v>
      </c>
      <c r="N122" s="29">
        <f t="shared" si="160"/>
        <v>-3.8670663590713427E-3</v>
      </c>
      <c r="O122" s="29">
        <f t="shared" si="161"/>
        <v>-3.53927351754116E-3</v>
      </c>
      <c r="P122" s="74">
        <v>159264889.69</v>
      </c>
      <c r="Q122" s="74">
        <v>1.603</v>
      </c>
      <c r="R122" s="29">
        <f t="shared" si="162"/>
        <v>-1.1644718822153065E-3</v>
      </c>
      <c r="S122" s="29">
        <f t="shared" si="163"/>
        <v>-1.1216350947158673E-3</v>
      </c>
      <c r="T122" s="74">
        <v>160698597.47999999</v>
      </c>
      <c r="U122" s="74">
        <v>1.6175999999999999</v>
      </c>
      <c r="V122" s="29">
        <f t="shared" si="164"/>
        <v>9.0020329828540482E-3</v>
      </c>
      <c r="W122" s="29">
        <f t="shared" si="165"/>
        <v>9.107922645040515E-3</v>
      </c>
      <c r="X122" s="74">
        <v>159819831.81</v>
      </c>
      <c r="Y122" s="74">
        <v>1.6093</v>
      </c>
      <c r="Z122" s="29">
        <f t="shared" si="166"/>
        <v>-5.4684090824710227E-3</v>
      </c>
      <c r="AA122" s="29">
        <f t="shared" si="167"/>
        <v>-5.1310583580613097E-3</v>
      </c>
      <c r="AB122" s="74">
        <v>158694420.03</v>
      </c>
      <c r="AC122" s="74">
        <v>1.5881000000000001</v>
      </c>
      <c r="AD122" s="29">
        <f t="shared" si="168"/>
        <v>-7.0417529993269815E-3</v>
      </c>
      <c r="AE122" s="29">
        <f t="shared" si="169"/>
        <v>-1.3173429441371955E-2</v>
      </c>
      <c r="AF122" s="74">
        <v>161573513.21000001</v>
      </c>
      <c r="AG122" s="74">
        <v>1.6168</v>
      </c>
      <c r="AH122" s="29">
        <f t="shared" si="170"/>
        <v>1.8142371858164488E-2</v>
      </c>
      <c r="AI122" s="29">
        <f t="shared" si="171"/>
        <v>1.80719098293558E-2</v>
      </c>
      <c r="AJ122" s="30">
        <f t="shared" si="178"/>
        <v>7.5273591504828978E-4</v>
      </c>
      <c r="AK122" s="30">
        <f t="shared" si="179"/>
        <v>2.248741638934521E-4</v>
      </c>
      <c r="AL122" s="31">
        <f t="shared" si="180"/>
        <v>8.6699177562692114E-3</v>
      </c>
      <c r="AM122" s="31">
        <f t="shared" si="181"/>
        <v>4.0365149351052291E-3</v>
      </c>
      <c r="AN122" s="32">
        <f t="shared" si="182"/>
        <v>8.53695036498015E-3</v>
      </c>
      <c r="AO122" s="95">
        <f t="shared" si="183"/>
        <v>9.4812625101441464E-3</v>
      </c>
      <c r="AP122" s="36"/>
      <c r="AQ122" s="59">
        <v>82672021.189999998</v>
      </c>
      <c r="AR122" s="53">
        <v>18.53</v>
      </c>
      <c r="AS122" s="35" t="e">
        <f>(#REF!/AQ122)-1</f>
        <v>#REF!</v>
      </c>
      <c r="AT122" s="35" t="e">
        <f>(#REF!/AR122)-1</f>
        <v>#REF!</v>
      </c>
    </row>
    <row r="123" spans="1:46">
      <c r="A123" s="248" t="s">
        <v>237</v>
      </c>
      <c r="B123" s="82">
        <v>582518829.50999999</v>
      </c>
      <c r="C123" s="75">
        <v>1.1002000000000001</v>
      </c>
      <c r="D123" s="85">
        <v>573359062.41999996</v>
      </c>
      <c r="E123" s="74">
        <v>1.0829</v>
      </c>
      <c r="F123" s="29">
        <f t="shared" si="156"/>
        <v>-1.5724413745912724E-2</v>
      </c>
      <c r="G123" s="29">
        <f t="shared" si="157"/>
        <v>-1.5724413742955908E-2</v>
      </c>
      <c r="H123" s="85">
        <v>571031749.73000002</v>
      </c>
      <c r="I123" s="74">
        <v>1.0846</v>
      </c>
      <c r="J123" s="29">
        <f t="shared" si="158"/>
        <v>-4.0590841630320706E-3</v>
      </c>
      <c r="K123" s="29">
        <f t="shared" si="159"/>
        <v>1.5698587127158878E-3</v>
      </c>
      <c r="L123" s="74">
        <v>575820141.72000003</v>
      </c>
      <c r="M123" s="74">
        <v>1.0927</v>
      </c>
      <c r="N123" s="29">
        <f t="shared" si="160"/>
        <v>8.3855091985062073E-3</v>
      </c>
      <c r="O123" s="29">
        <f t="shared" si="161"/>
        <v>7.4681910381707503E-3</v>
      </c>
      <c r="P123" s="74">
        <v>574290332.89999998</v>
      </c>
      <c r="Q123" s="74">
        <v>1.0898000000000001</v>
      </c>
      <c r="R123" s="29">
        <f t="shared" si="162"/>
        <v>-2.6567476702541986E-3</v>
      </c>
      <c r="S123" s="29">
        <f t="shared" si="163"/>
        <v>-2.6539763887616936E-3</v>
      </c>
      <c r="T123" s="74">
        <v>581923206.13</v>
      </c>
      <c r="U123" s="74">
        <v>1.1041000000000001</v>
      </c>
      <c r="V123" s="29">
        <f t="shared" si="164"/>
        <v>1.329096589778243E-2</v>
      </c>
      <c r="W123" s="29">
        <f t="shared" si="165"/>
        <v>1.3121673701596602E-2</v>
      </c>
      <c r="X123" s="74">
        <v>581923206.13</v>
      </c>
      <c r="Y123" s="74">
        <v>1.1041000000000001</v>
      </c>
      <c r="Z123" s="29">
        <f t="shared" si="166"/>
        <v>0</v>
      </c>
      <c r="AA123" s="29">
        <f t="shared" si="167"/>
        <v>0</v>
      </c>
      <c r="AB123" s="74">
        <v>586192364.69000006</v>
      </c>
      <c r="AC123" s="74">
        <v>1.1122000000000001</v>
      </c>
      <c r="AD123" s="29">
        <f t="shared" si="168"/>
        <v>7.336291996999934E-3</v>
      </c>
      <c r="AE123" s="29">
        <f t="shared" si="169"/>
        <v>7.3362920025359978E-3</v>
      </c>
      <c r="AF123" s="74">
        <v>597144807.48000002</v>
      </c>
      <c r="AG123" s="74">
        <v>1.133</v>
      </c>
      <c r="AH123" s="29">
        <f t="shared" si="170"/>
        <v>1.8684042047855766E-2</v>
      </c>
      <c r="AI123" s="29">
        <f t="shared" si="171"/>
        <v>1.870167236108607E-2</v>
      </c>
      <c r="AJ123" s="30">
        <f t="shared" si="178"/>
        <v>3.157070445243168E-3</v>
      </c>
      <c r="AK123" s="30">
        <f t="shared" si="179"/>
        <v>3.7274122105484635E-3</v>
      </c>
      <c r="AL123" s="31">
        <f t="shared" si="180"/>
        <v>4.1484902950005884E-2</v>
      </c>
      <c r="AM123" s="31">
        <f t="shared" si="181"/>
        <v>4.6264659710037896E-2</v>
      </c>
      <c r="AN123" s="32">
        <f t="shared" si="182"/>
        <v>1.0960553011558835E-2</v>
      </c>
      <c r="AO123" s="95">
        <f t="shared" si="183"/>
        <v>1.0536618784523125E-2</v>
      </c>
      <c r="AP123" s="36"/>
      <c r="AQ123" s="59">
        <v>541500000</v>
      </c>
      <c r="AR123" s="53">
        <v>3610</v>
      </c>
      <c r="AS123" s="35" t="e">
        <f>(#REF!/AQ123)-1</f>
        <v>#REF!</v>
      </c>
      <c r="AT123" s="35" t="e">
        <f>(#REF!/AR123)-1</f>
        <v>#REF!</v>
      </c>
    </row>
    <row r="124" spans="1:46">
      <c r="A124" s="248" t="s">
        <v>120</v>
      </c>
      <c r="B124" s="82">
        <v>114297179.33</v>
      </c>
      <c r="C124" s="75">
        <v>1.2790999999999999</v>
      </c>
      <c r="D124" s="85">
        <v>112569568.18000001</v>
      </c>
      <c r="E124" s="74">
        <v>1.2599</v>
      </c>
      <c r="F124" s="29">
        <f t="shared" si="156"/>
        <v>-1.5115081230587628E-2</v>
      </c>
      <c r="G124" s="29">
        <f t="shared" si="157"/>
        <v>-1.5010554295989277E-2</v>
      </c>
      <c r="H124" s="85">
        <v>112827882.23</v>
      </c>
      <c r="I124" s="74">
        <v>1.2628999999999999</v>
      </c>
      <c r="J124" s="29">
        <f t="shared" si="158"/>
        <v>2.2947058798959766E-3</v>
      </c>
      <c r="K124" s="29">
        <f t="shared" si="159"/>
        <v>2.3811413604253443E-3</v>
      </c>
      <c r="L124" s="74">
        <v>113457726.34999999</v>
      </c>
      <c r="M124" s="74">
        <v>1.2697000000000001</v>
      </c>
      <c r="N124" s="29">
        <f t="shared" si="160"/>
        <v>5.5823446080114358E-3</v>
      </c>
      <c r="O124" s="29">
        <f t="shared" si="161"/>
        <v>5.3844326550005067E-3</v>
      </c>
      <c r="P124" s="74">
        <v>112636195.20999999</v>
      </c>
      <c r="Q124" s="74">
        <v>1.2601</v>
      </c>
      <c r="R124" s="29">
        <f t="shared" si="162"/>
        <v>-7.24085671755576E-3</v>
      </c>
      <c r="S124" s="29">
        <f t="shared" si="163"/>
        <v>-7.5608411435772642E-3</v>
      </c>
      <c r="T124" s="74">
        <v>112910304.33</v>
      </c>
      <c r="U124" s="74">
        <v>1.2479</v>
      </c>
      <c r="V124" s="29">
        <f t="shared" si="164"/>
        <v>2.433579361314124E-3</v>
      </c>
      <c r="W124" s="29">
        <f t="shared" si="165"/>
        <v>-9.6817712879930067E-3</v>
      </c>
      <c r="X124" s="74">
        <v>112882590.98</v>
      </c>
      <c r="Y124" s="74">
        <v>1.2472000000000001</v>
      </c>
      <c r="Z124" s="29">
        <f t="shared" si="166"/>
        <v>-2.454457116597344E-4</v>
      </c>
      <c r="AA124" s="29">
        <f t="shared" si="167"/>
        <v>-5.6094238320372053E-4</v>
      </c>
      <c r="AB124" s="74">
        <v>112801180.40000001</v>
      </c>
      <c r="AC124" s="74">
        <v>1.2733000000000001</v>
      </c>
      <c r="AD124" s="29">
        <f t="shared" si="168"/>
        <v>-7.2119694713972452E-4</v>
      </c>
      <c r="AE124" s="29">
        <f t="shared" si="169"/>
        <v>2.0926876202694043E-2</v>
      </c>
      <c r="AF124" s="74">
        <v>114622610.18000001</v>
      </c>
      <c r="AG124" s="74">
        <v>1.2939000000000001</v>
      </c>
      <c r="AH124" s="29">
        <f t="shared" si="170"/>
        <v>1.6147258154046773E-2</v>
      </c>
      <c r="AI124" s="29">
        <f t="shared" si="171"/>
        <v>1.6178433990418559E-2</v>
      </c>
      <c r="AJ124" s="30">
        <f t="shared" si="178"/>
        <v>3.919134245406828E-4</v>
      </c>
      <c r="AK124" s="30">
        <f t="shared" si="179"/>
        <v>1.5070968872218978E-3</v>
      </c>
      <c r="AL124" s="31">
        <f t="shared" si="180"/>
        <v>1.8237984147875228E-2</v>
      </c>
      <c r="AM124" s="31">
        <f t="shared" si="181"/>
        <v>2.6986268751488237E-2</v>
      </c>
      <c r="AN124" s="32">
        <f t="shared" si="182"/>
        <v>9.1286971921811857E-3</v>
      </c>
      <c r="AO124" s="95">
        <f t="shared" si="183"/>
        <v>1.2494007167218315E-2</v>
      </c>
      <c r="AP124" s="36"/>
      <c r="AQ124" s="59">
        <v>551092000</v>
      </c>
      <c r="AR124" s="53">
        <v>8.86</v>
      </c>
      <c r="AS124" s="35" t="e">
        <f>(#REF!/AQ124)-1</f>
        <v>#REF!</v>
      </c>
      <c r="AT124" s="35" t="e">
        <f>(#REF!/AR124)-1</f>
        <v>#REF!</v>
      </c>
    </row>
    <row r="125" spans="1:46">
      <c r="A125" s="248" t="s">
        <v>122</v>
      </c>
      <c r="B125" s="74">
        <v>225520774.3548767</v>
      </c>
      <c r="C125" s="75">
        <v>145.68196571422683</v>
      </c>
      <c r="D125" s="85">
        <v>223499645.60821843</v>
      </c>
      <c r="E125" s="74">
        <v>144.43078150458186</v>
      </c>
      <c r="F125" s="29">
        <f t="shared" si="156"/>
        <v>-8.9620512896866986E-3</v>
      </c>
      <c r="G125" s="29">
        <f t="shared" si="157"/>
        <v>-8.5884632563190955E-3</v>
      </c>
      <c r="H125" s="85">
        <v>223970331.93000001</v>
      </c>
      <c r="I125" s="74">
        <v>144.78</v>
      </c>
      <c r="J125" s="29">
        <f t="shared" si="158"/>
        <v>2.1059824077155846E-3</v>
      </c>
      <c r="K125" s="29">
        <f t="shared" si="159"/>
        <v>2.4178952144426643E-3</v>
      </c>
      <c r="L125" s="85">
        <v>223386084.40487739</v>
      </c>
      <c r="M125" s="74">
        <v>144.45240040713284</v>
      </c>
      <c r="N125" s="29">
        <f t="shared" si="160"/>
        <v>-2.608593379703586E-3</v>
      </c>
      <c r="O125" s="29">
        <f t="shared" si="161"/>
        <v>-2.262740660776068E-3</v>
      </c>
      <c r="P125" s="74">
        <v>221187104.46106479</v>
      </c>
      <c r="Q125" s="74">
        <v>143.08672648026072</v>
      </c>
      <c r="R125" s="29">
        <f t="shared" si="162"/>
        <v>-9.8438537461763061E-3</v>
      </c>
      <c r="S125" s="29">
        <f t="shared" si="163"/>
        <v>-9.454144915716365E-3</v>
      </c>
      <c r="T125" s="74">
        <v>221550629.3385691</v>
      </c>
      <c r="U125" s="74">
        <v>143.36735465245044</v>
      </c>
      <c r="V125" s="29">
        <f t="shared" si="164"/>
        <v>1.6435175024785845E-3</v>
      </c>
      <c r="W125" s="29">
        <f t="shared" si="165"/>
        <v>1.9612453166886566E-3</v>
      </c>
      <c r="X125" s="74">
        <v>222845378.53914818</v>
      </c>
      <c r="Y125" s="74">
        <v>144.24640513713297</v>
      </c>
      <c r="Z125" s="29">
        <f t="shared" si="166"/>
        <v>5.8440330521493033E-3</v>
      </c>
      <c r="AA125" s="29">
        <f t="shared" si="167"/>
        <v>6.13145500810493E-3</v>
      </c>
      <c r="AB125" s="74">
        <v>223562228.53566414</v>
      </c>
      <c r="AC125" s="74">
        <v>144.75430958820755</v>
      </c>
      <c r="AD125" s="29">
        <f t="shared" si="168"/>
        <v>3.2168044103729415E-3</v>
      </c>
      <c r="AE125" s="29">
        <f t="shared" si="169"/>
        <v>3.5210891432041085E-3</v>
      </c>
      <c r="AF125" s="74">
        <v>223947292.11662409</v>
      </c>
      <c r="AG125" s="74">
        <v>145.04910038796277</v>
      </c>
      <c r="AH125" s="29">
        <f t="shared" si="170"/>
        <v>1.7223999934251773E-3</v>
      </c>
      <c r="AI125" s="29">
        <f t="shared" si="171"/>
        <v>2.0364906619625401E-3</v>
      </c>
      <c r="AJ125" s="30">
        <f t="shared" si="178"/>
        <v>-8.6022013117812498E-4</v>
      </c>
      <c r="AK125" s="30">
        <f t="shared" si="179"/>
        <v>-5.296466860510783E-4</v>
      </c>
      <c r="AL125" s="31">
        <f t="shared" si="180"/>
        <v>2.0028958309417336E-3</v>
      </c>
      <c r="AM125" s="31">
        <f t="shared" si="181"/>
        <v>4.2810741376573735E-3</v>
      </c>
      <c r="AN125" s="32">
        <f t="shared" si="182"/>
        <v>5.7657644304508456E-3</v>
      </c>
      <c r="AO125" s="95">
        <f t="shared" si="183"/>
        <v>5.7302599235661998E-3</v>
      </c>
      <c r="AP125" s="36"/>
      <c r="AQ125" s="34">
        <v>913647681</v>
      </c>
      <c r="AR125" s="38">
        <v>81</v>
      </c>
      <c r="AS125" s="35" t="e">
        <f>(#REF!/AQ125)-1</f>
        <v>#REF!</v>
      </c>
      <c r="AT125" s="35" t="e">
        <f>(#REF!/AR125)-1</f>
        <v>#REF!</v>
      </c>
    </row>
    <row r="126" spans="1:46">
      <c r="A126" s="248" t="s">
        <v>128</v>
      </c>
      <c r="B126" s="74">
        <v>151509848.75</v>
      </c>
      <c r="C126" s="75">
        <v>3.5945</v>
      </c>
      <c r="D126" s="85">
        <v>148444861.74000001</v>
      </c>
      <c r="E126" s="74">
        <v>3.5251999999999999</v>
      </c>
      <c r="F126" s="29">
        <f t="shared" si="156"/>
        <v>-2.0229622267377456E-2</v>
      </c>
      <c r="G126" s="29">
        <f t="shared" si="157"/>
        <v>-1.9279454722492737E-2</v>
      </c>
      <c r="H126" s="85">
        <v>151324870.34</v>
      </c>
      <c r="I126" s="74">
        <v>3.5903</v>
      </c>
      <c r="J126" s="29">
        <f t="shared" si="158"/>
        <v>1.9401200999764518E-2</v>
      </c>
      <c r="K126" s="29">
        <f t="shared" si="159"/>
        <v>1.8467037331215297E-2</v>
      </c>
      <c r="L126" s="85">
        <v>150921076.83000001</v>
      </c>
      <c r="M126" s="74">
        <v>3.6019999999999999</v>
      </c>
      <c r="N126" s="29">
        <f t="shared" si="160"/>
        <v>-2.6683882767765698E-3</v>
      </c>
      <c r="O126" s="29">
        <f t="shared" si="161"/>
        <v>3.2587806032921543E-3</v>
      </c>
      <c r="P126" s="85">
        <v>150405569.91</v>
      </c>
      <c r="Q126" s="74">
        <v>3.5903</v>
      </c>
      <c r="R126" s="29">
        <f t="shared" si="162"/>
        <v>-3.4157384165810862E-3</v>
      </c>
      <c r="S126" s="29">
        <f t="shared" si="163"/>
        <v>-3.2481954469738539E-3</v>
      </c>
      <c r="T126" s="74">
        <v>153237581.11000001</v>
      </c>
      <c r="U126" s="74">
        <v>3.6547000000000001</v>
      </c>
      <c r="V126" s="29">
        <f t="shared" si="164"/>
        <v>1.8829164383304706E-2</v>
      </c>
      <c r="W126" s="29">
        <f t="shared" si="165"/>
        <v>1.7937219730941707E-2</v>
      </c>
      <c r="X126" s="74">
        <v>154601286.94999999</v>
      </c>
      <c r="Y126" s="74">
        <v>3.6858</v>
      </c>
      <c r="Z126" s="29">
        <f t="shared" si="166"/>
        <v>8.8992910885290714E-3</v>
      </c>
      <c r="AA126" s="29">
        <f t="shared" si="167"/>
        <v>8.5095903904560989E-3</v>
      </c>
      <c r="AB126" s="74">
        <v>154175087.63999999</v>
      </c>
      <c r="AC126" s="74">
        <v>3.6760999999999999</v>
      </c>
      <c r="AD126" s="29">
        <f t="shared" si="168"/>
        <v>-2.7567643090696953E-3</v>
      </c>
      <c r="AE126" s="29">
        <f t="shared" si="169"/>
        <v>-2.6317217429052153E-3</v>
      </c>
      <c r="AF126" s="74">
        <v>156223923.55000001</v>
      </c>
      <c r="AG126" s="74">
        <v>3.7227000000000001</v>
      </c>
      <c r="AH126" s="29">
        <f t="shared" si="170"/>
        <v>1.3289020563322616E-2</v>
      </c>
      <c r="AI126" s="29">
        <f t="shared" si="171"/>
        <v>1.2676477788961181E-2</v>
      </c>
      <c r="AJ126" s="30">
        <f t="shared" si="178"/>
        <v>3.9185204706395135E-3</v>
      </c>
      <c r="AK126" s="30">
        <f t="shared" si="179"/>
        <v>4.4612167415618289E-3</v>
      </c>
      <c r="AL126" s="31">
        <f t="shared" si="180"/>
        <v>5.2403712185235263E-2</v>
      </c>
      <c r="AM126" s="31">
        <f t="shared" si="181"/>
        <v>5.6025190060138501E-2</v>
      </c>
      <c r="AN126" s="32">
        <f t="shared" si="182"/>
        <v>1.3625218168893779E-2</v>
      </c>
      <c r="AO126" s="95">
        <f t="shared" si="183"/>
        <v>1.2741695654735187E-2</v>
      </c>
      <c r="AP126" s="36"/>
      <c r="AQ126" s="67">
        <f>SUM(AQ119:AQ125)</f>
        <v>4180911788.79</v>
      </c>
      <c r="AR126" s="68"/>
      <c r="AS126" s="35" t="e">
        <f>(#REF!/AQ126)-1</f>
        <v>#REF!</v>
      </c>
      <c r="AT126" s="35" t="e">
        <f>(#REF!/AR126)-1</f>
        <v>#REF!</v>
      </c>
    </row>
    <row r="127" spans="1:46">
      <c r="A127" s="248" t="s">
        <v>170</v>
      </c>
      <c r="B127" s="74">
        <v>334091785.30000001</v>
      </c>
      <c r="C127" s="75">
        <v>133.85</v>
      </c>
      <c r="D127" s="85">
        <v>331279383.45999998</v>
      </c>
      <c r="E127" s="74">
        <v>131.54</v>
      </c>
      <c r="F127" s="29">
        <f t="shared" si="156"/>
        <v>-8.4180514569510232E-3</v>
      </c>
      <c r="G127" s="29">
        <f t="shared" si="157"/>
        <v>-1.7258124766529714E-2</v>
      </c>
      <c r="H127" s="85">
        <v>329825775.51999998</v>
      </c>
      <c r="I127" s="74">
        <v>132.03</v>
      </c>
      <c r="J127" s="29">
        <f t="shared" si="158"/>
        <v>-4.387861160625204E-3</v>
      </c>
      <c r="K127" s="29">
        <f t="shared" si="159"/>
        <v>3.7251026303786613E-3</v>
      </c>
      <c r="L127" s="85">
        <v>330817277.07999998</v>
      </c>
      <c r="M127" s="74">
        <v>132.33000000000001</v>
      </c>
      <c r="N127" s="29">
        <f t="shared" si="160"/>
        <v>3.0061372809229692E-3</v>
      </c>
      <c r="O127" s="29">
        <f t="shared" si="161"/>
        <v>2.2722108611680026E-3</v>
      </c>
      <c r="P127" s="85">
        <v>333365471.66000003</v>
      </c>
      <c r="Q127" s="74">
        <v>132.22</v>
      </c>
      <c r="R127" s="29">
        <f t="shared" si="162"/>
        <v>7.702725209795573E-3</v>
      </c>
      <c r="S127" s="29">
        <f t="shared" si="163"/>
        <v>-8.3125519534507392E-4</v>
      </c>
      <c r="T127" s="74">
        <v>346131786.25</v>
      </c>
      <c r="U127" s="74">
        <v>133.03</v>
      </c>
      <c r="V127" s="29">
        <f t="shared" si="164"/>
        <v>3.8295251534089164E-2</v>
      </c>
      <c r="W127" s="29">
        <f t="shared" si="165"/>
        <v>6.126153380729105E-3</v>
      </c>
      <c r="X127" s="74">
        <v>348148174.12</v>
      </c>
      <c r="Y127" s="74">
        <v>133.83000000000001</v>
      </c>
      <c r="Z127" s="29">
        <f t="shared" si="166"/>
        <v>5.825491763832495E-3</v>
      </c>
      <c r="AA127" s="29">
        <f t="shared" si="167"/>
        <v>6.0136811245584555E-3</v>
      </c>
      <c r="AB127" s="74">
        <v>349907568.81</v>
      </c>
      <c r="AC127" s="74">
        <v>134.66999999999999</v>
      </c>
      <c r="AD127" s="29">
        <f t="shared" si="168"/>
        <v>5.0535801155561083E-3</v>
      </c>
      <c r="AE127" s="29">
        <f t="shared" si="169"/>
        <v>6.2766195920195391E-3</v>
      </c>
      <c r="AF127" s="74">
        <v>353737875.47000003</v>
      </c>
      <c r="AG127" s="74">
        <v>137.25</v>
      </c>
      <c r="AH127" s="29">
        <f t="shared" si="170"/>
        <v>1.094662419857481E-2</v>
      </c>
      <c r="AI127" s="29">
        <f t="shared" si="171"/>
        <v>1.9157941635108137E-2</v>
      </c>
      <c r="AJ127" s="30">
        <f t="shared" si="178"/>
        <v>7.2529871856493611E-3</v>
      </c>
      <c r="AK127" s="30">
        <f t="shared" si="179"/>
        <v>3.1852911577608892E-3</v>
      </c>
      <c r="AL127" s="31">
        <f t="shared" si="180"/>
        <v>6.7793207580367831E-2</v>
      </c>
      <c r="AM127" s="31">
        <f t="shared" si="181"/>
        <v>4.3408849019309775E-2</v>
      </c>
      <c r="AN127" s="32">
        <f t="shared" si="182"/>
        <v>1.4058393861032577E-2</v>
      </c>
      <c r="AO127" s="95">
        <f t="shared" si="183"/>
        <v>1.0117321402235329E-2</v>
      </c>
      <c r="AP127" s="36"/>
      <c r="AQ127" s="96"/>
      <c r="AR127" s="97"/>
      <c r="AS127" s="35"/>
      <c r="AT127" s="35"/>
    </row>
    <row r="128" spans="1:46" s="109" customFormat="1">
      <c r="A128" s="248" t="s">
        <v>143</v>
      </c>
      <c r="B128" s="74">
        <v>115857033.83</v>
      </c>
      <c r="C128" s="75">
        <v>140.06987599999999</v>
      </c>
      <c r="D128" s="85">
        <v>113824401.23</v>
      </c>
      <c r="E128" s="74">
        <v>137.81238400000001</v>
      </c>
      <c r="F128" s="29">
        <f t="shared" si="156"/>
        <v>-1.7544317619787576E-2</v>
      </c>
      <c r="G128" s="29">
        <f t="shared" si="157"/>
        <v>-1.611689868276877E-2</v>
      </c>
      <c r="H128" s="85">
        <v>116536795.59</v>
      </c>
      <c r="I128" s="74">
        <v>141.103735</v>
      </c>
      <c r="J128" s="29">
        <f t="shared" si="158"/>
        <v>2.3829638730268235E-2</v>
      </c>
      <c r="K128" s="29">
        <f t="shared" si="159"/>
        <v>2.3882839150362507E-2</v>
      </c>
      <c r="L128" s="85">
        <v>116107042.38</v>
      </c>
      <c r="M128" s="74">
        <v>140.83496199999999</v>
      </c>
      <c r="N128" s="29">
        <f t="shared" si="160"/>
        <v>-3.6877040236456046E-3</v>
      </c>
      <c r="O128" s="29">
        <f t="shared" si="161"/>
        <v>-1.9047901177102798E-3</v>
      </c>
      <c r="P128" s="85">
        <v>115906677.8</v>
      </c>
      <c r="Q128" s="74">
        <v>140.128736</v>
      </c>
      <c r="R128" s="29">
        <f t="shared" si="162"/>
        <v>-1.7256884327846076E-3</v>
      </c>
      <c r="S128" s="29">
        <f t="shared" si="163"/>
        <v>-5.0145644942907481E-3</v>
      </c>
      <c r="T128" s="85">
        <v>116329074.66</v>
      </c>
      <c r="U128" s="74">
        <v>140.71181200000001</v>
      </c>
      <c r="V128" s="29">
        <f t="shared" si="164"/>
        <v>3.6442840742002477E-3</v>
      </c>
      <c r="W128" s="29">
        <f t="shared" si="165"/>
        <v>4.1610023514377908E-3</v>
      </c>
      <c r="X128" s="85">
        <v>131348050.26000001</v>
      </c>
      <c r="Y128" s="74">
        <v>142.97332800000001</v>
      </c>
      <c r="Z128" s="29">
        <f t="shared" si="166"/>
        <v>0.12910766843024082</v>
      </c>
      <c r="AA128" s="29">
        <f t="shared" si="167"/>
        <v>1.6071969849979616E-2</v>
      </c>
      <c r="AB128" s="85">
        <v>131125071.98999999</v>
      </c>
      <c r="AC128" s="74">
        <v>142.96442400000001</v>
      </c>
      <c r="AD128" s="29">
        <f t="shared" si="168"/>
        <v>-1.6976138553913144E-3</v>
      </c>
      <c r="AE128" s="29">
        <f t="shared" si="169"/>
        <v>-6.2277350080297027E-5</v>
      </c>
      <c r="AF128" s="85">
        <v>131737976.38</v>
      </c>
      <c r="AG128" s="74">
        <v>143.388295</v>
      </c>
      <c r="AH128" s="29">
        <f t="shared" si="170"/>
        <v>4.6741967855448924E-3</v>
      </c>
      <c r="AI128" s="29">
        <f t="shared" si="171"/>
        <v>2.9648704771474558E-3</v>
      </c>
      <c r="AJ128" s="30">
        <f t="shared" si="178"/>
        <v>1.7075058011080637E-2</v>
      </c>
      <c r="AK128" s="30">
        <f t="shared" si="179"/>
        <v>2.9977688980096593E-3</v>
      </c>
      <c r="AL128" s="31">
        <f t="shared" si="180"/>
        <v>0.15737904136919473</v>
      </c>
      <c r="AM128" s="31">
        <f t="shared" si="181"/>
        <v>4.0460159226328965E-2</v>
      </c>
      <c r="AN128" s="32">
        <f t="shared" si="182"/>
        <v>4.6700522997892006E-2</v>
      </c>
      <c r="AO128" s="95">
        <f t="shared" si="183"/>
        <v>1.2371869332178983E-2</v>
      </c>
      <c r="AP128" s="36"/>
      <c r="AQ128" s="96"/>
      <c r="AR128" s="97"/>
      <c r="AS128" s="35"/>
      <c r="AT128" s="35"/>
    </row>
    <row r="129" spans="1:46" s="139" customFormat="1">
      <c r="A129" s="248" t="s">
        <v>157</v>
      </c>
      <c r="B129" s="74">
        <v>1117587235.1199999</v>
      </c>
      <c r="C129" s="75">
        <v>2.2656999999999998</v>
      </c>
      <c r="D129" s="85">
        <v>1107876908.25</v>
      </c>
      <c r="E129" s="74">
        <v>2.2448000000000001</v>
      </c>
      <c r="F129" s="29">
        <f t="shared" si="156"/>
        <v>-8.6886522723724994E-3</v>
      </c>
      <c r="G129" s="29">
        <f t="shared" si="157"/>
        <v>-9.2245222227124949E-3</v>
      </c>
      <c r="H129" s="85">
        <v>1101027346.76</v>
      </c>
      <c r="I129" s="74">
        <v>2.2311999999999999</v>
      </c>
      <c r="J129" s="29">
        <f t="shared" si="158"/>
        <v>-6.182601549859508E-3</v>
      </c>
      <c r="K129" s="29">
        <f t="shared" si="159"/>
        <v>-6.0584461867428177E-3</v>
      </c>
      <c r="L129" s="85">
        <v>1103812431.72</v>
      </c>
      <c r="M129" s="74">
        <v>2.2368000000000001</v>
      </c>
      <c r="N129" s="29">
        <f t="shared" si="160"/>
        <v>2.5295329568295693E-3</v>
      </c>
      <c r="O129" s="29">
        <f t="shared" si="161"/>
        <v>2.5098601649337898E-3</v>
      </c>
      <c r="P129" s="74">
        <v>1098089204.8299999</v>
      </c>
      <c r="Q129" s="74">
        <v>2.2250000000000001</v>
      </c>
      <c r="R129" s="29">
        <f t="shared" si="162"/>
        <v>-5.1849632469548905E-3</v>
      </c>
      <c r="S129" s="29">
        <f t="shared" si="163"/>
        <v>-5.2753934191702573E-3</v>
      </c>
      <c r="T129" s="85">
        <v>1097322864.1099999</v>
      </c>
      <c r="U129" s="74">
        <v>2.2235</v>
      </c>
      <c r="V129" s="29">
        <f t="shared" si="164"/>
        <v>-6.9788566960611294E-4</v>
      </c>
      <c r="W129" s="29">
        <f t="shared" si="165"/>
        <v>-6.7415730337081208E-4</v>
      </c>
      <c r="X129" s="85">
        <v>1107835593.24</v>
      </c>
      <c r="Y129" s="74">
        <v>2.2450000000000001</v>
      </c>
      <c r="Z129" s="29">
        <f t="shared" si="166"/>
        <v>9.5803427357969255E-3</v>
      </c>
      <c r="AA129" s="29">
        <f t="shared" si="167"/>
        <v>9.6694400719586574E-3</v>
      </c>
      <c r="AB129" s="85">
        <v>1115096241.3900001</v>
      </c>
      <c r="AC129" s="74">
        <v>2.2597999999999998</v>
      </c>
      <c r="AD129" s="29">
        <f t="shared" si="168"/>
        <v>6.5539040217740671E-3</v>
      </c>
      <c r="AE129" s="29">
        <f t="shared" si="169"/>
        <v>6.5924276169263708E-3</v>
      </c>
      <c r="AF129" s="85">
        <v>1125782827.1400001</v>
      </c>
      <c r="AG129" s="74">
        <v>2.2816999999999998</v>
      </c>
      <c r="AH129" s="29">
        <f t="shared" si="170"/>
        <v>9.5835546326287126E-3</v>
      </c>
      <c r="AI129" s="29">
        <f t="shared" si="171"/>
        <v>9.6911231082396822E-3</v>
      </c>
      <c r="AJ129" s="30">
        <f t="shared" si="178"/>
        <v>9.3665395102953298E-4</v>
      </c>
      <c r="AK129" s="30">
        <f t="shared" si="179"/>
        <v>9.037914787577647E-4</v>
      </c>
      <c r="AL129" s="31">
        <f t="shared" si="180"/>
        <v>1.6162372152231475E-2</v>
      </c>
      <c r="AM129" s="31">
        <f t="shared" si="181"/>
        <v>1.6437990021382621E-2</v>
      </c>
      <c r="AN129" s="32">
        <f t="shared" si="182"/>
        <v>7.2412434287513188E-3</v>
      </c>
      <c r="AO129" s="95">
        <f t="shared" si="183"/>
        <v>7.3748759822142001E-3</v>
      </c>
      <c r="AP129" s="36"/>
      <c r="AQ129" s="96"/>
      <c r="AR129" s="97"/>
      <c r="AS129" s="35"/>
      <c r="AT129" s="35"/>
    </row>
    <row r="130" spans="1:46" s="139" customFormat="1">
      <c r="A130" s="248" t="s">
        <v>176</v>
      </c>
      <c r="B130" s="142">
        <v>17574103.140000001</v>
      </c>
      <c r="C130" s="75">
        <v>1.1291</v>
      </c>
      <c r="D130" s="85">
        <v>17346703.370000001</v>
      </c>
      <c r="E130" s="74">
        <v>1.1181000000000001</v>
      </c>
      <c r="F130" s="29">
        <f t="shared" si="156"/>
        <v>-1.2939480791052166E-2</v>
      </c>
      <c r="G130" s="29">
        <f t="shared" si="157"/>
        <v>-9.7422726065006637E-3</v>
      </c>
      <c r="H130" s="85">
        <v>17287259.050000001</v>
      </c>
      <c r="I130" s="74">
        <v>1.1142000000000001</v>
      </c>
      <c r="J130" s="29">
        <f t="shared" si="158"/>
        <v>-3.4268367154306331E-3</v>
      </c>
      <c r="K130" s="29">
        <f t="shared" si="159"/>
        <v>-3.4880601019586926E-3</v>
      </c>
      <c r="L130" s="74">
        <v>17436955.620000001</v>
      </c>
      <c r="M130" s="74">
        <v>1.1238999999999999</v>
      </c>
      <c r="N130" s="29">
        <f t="shared" si="160"/>
        <v>8.659358291967071E-3</v>
      </c>
      <c r="O130" s="29">
        <f t="shared" si="161"/>
        <v>8.7057978818881887E-3</v>
      </c>
      <c r="P130" s="74">
        <v>17415637.41</v>
      </c>
      <c r="Q130" s="74">
        <v>1.1225000000000001</v>
      </c>
      <c r="R130" s="29">
        <f t="shared" si="162"/>
        <v>-1.2225878452973256E-3</v>
      </c>
      <c r="S130" s="29">
        <f t="shared" si="163"/>
        <v>-1.2456624254825572E-3</v>
      </c>
      <c r="T130" s="74">
        <v>17397423.219999999</v>
      </c>
      <c r="U130" s="74">
        <v>1.1213</v>
      </c>
      <c r="V130" s="29">
        <f t="shared" si="164"/>
        <v>-1.0458526191836548E-3</v>
      </c>
      <c r="W130" s="29">
        <f t="shared" si="165"/>
        <v>-1.0690423162584319E-3</v>
      </c>
      <c r="X130" s="74">
        <v>17578111.100000001</v>
      </c>
      <c r="Y130" s="74">
        <v>1.133</v>
      </c>
      <c r="Z130" s="29">
        <f t="shared" si="166"/>
        <v>1.0385898975676162E-2</v>
      </c>
      <c r="AA130" s="29">
        <f t="shared" si="167"/>
        <v>1.0434317310264911E-2</v>
      </c>
      <c r="AB130" s="85">
        <v>17638368.34</v>
      </c>
      <c r="AC130" s="74">
        <v>1.1394</v>
      </c>
      <c r="AD130" s="29">
        <f t="shared" si="168"/>
        <v>3.4279701417974516E-3</v>
      </c>
      <c r="AE130" s="29">
        <f t="shared" si="169"/>
        <v>5.6487202118269738E-3</v>
      </c>
      <c r="AF130" s="85">
        <v>17739798.190000001</v>
      </c>
      <c r="AG130" s="74">
        <v>1.1475</v>
      </c>
      <c r="AH130" s="29">
        <f t="shared" si="170"/>
        <v>5.7505234069741337E-3</v>
      </c>
      <c r="AI130" s="29">
        <f t="shared" si="171"/>
        <v>7.10900473933649E-3</v>
      </c>
      <c r="AJ130" s="30">
        <f t="shared" si="178"/>
        <v>1.1986241056813798E-3</v>
      </c>
      <c r="AK130" s="30">
        <f t="shared" si="179"/>
        <v>2.0441003366395271E-3</v>
      </c>
      <c r="AL130" s="31">
        <f t="shared" si="180"/>
        <v>2.2661067732318078E-2</v>
      </c>
      <c r="AM130" s="31">
        <f t="shared" si="181"/>
        <v>2.6294606922457622E-2</v>
      </c>
      <c r="AN130" s="32">
        <f t="shared" si="182"/>
        <v>7.5397914530823144E-3</v>
      </c>
      <c r="AO130" s="95">
        <f t="shared" si="183"/>
        <v>7.0046727116715767E-3</v>
      </c>
      <c r="AP130" s="36"/>
      <c r="AQ130" s="96"/>
      <c r="AR130" s="97"/>
      <c r="AS130" s="35"/>
      <c r="AT130" s="35"/>
    </row>
    <row r="131" spans="1:46" ht="15.75" customHeight="1" thickBot="1">
      <c r="A131" s="248" t="s">
        <v>238</v>
      </c>
      <c r="B131" s="142">
        <v>186864979.05000001</v>
      </c>
      <c r="C131" s="75">
        <v>1.1087</v>
      </c>
      <c r="D131" s="85">
        <v>185398296.25</v>
      </c>
      <c r="E131" s="74">
        <v>1.0993999999999999</v>
      </c>
      <c r="F131" s="29">
        <f t="shared" si="156"/>
        <v>-7.8488907202219384E-3</v>
      </c>
      <c r="G131" s="29">
        <f t="shared" si="157"/>
        <v>-8.3882023992063546E-3</v>
      </c>
      <c r="H131" s="85">
        <v>188776756.88999999</v>
      </c>
      <c r="I131" s="74">
        <v>1.1100000000000001</v>
      </c>
      <c r="J131" s="29">
        <f t="shared" si="158"/>
        <v>1.822271675811037E-2</v>
      </c>
      <c r="K131" s="29">
        <f t="shared" si="159"/>
        <v>9.6416227032928552E-3</v>
      </c>
      <c r="L131" s="85">
        <v>190218648.93000001</v>
      </c>
      <c r="M131" s="74">
        <v>1.1153</v>
      </c>
      <c r="N131" s="29">
        <f t="shared" si="160"/>
        <v>7.6380803641001756E-3</v>
      </c>
      <c r="O131" s="29">
        <f t="shared" si="161"/>
        <v>4.7747747747746488E-3</v>
      </c>
      <c r="P131" s="85">
        <v>190185474.13</v>
      </c>
      <c r="Q131" s="74">
        <v>1.1151</v>
      </c>
      <c r="R131" s="29">
        <f t="shared" si="162"/>
        <v>-1.7440350978531114E-4</v>
      </c>
      <c r="S131" s="29">
        <f t="shared" si="163"/>
        <v>-1.7932394871333094E-4</v>
      </c>
      <c r="T131" s="85">
        <v>190577678.38</v>
      </c>
      <c r="U131" s="74">
        <v>1.1168</v>
      </c>
      <c r="V131" s="29">
        <f t="shared" si="164"/>
        <v>2.0622197977744161E-3</v>
      </c>
      <c r="W131" s="29">
        <f t="shared" si="165"/>
        <v>1.5245269482557931E-3</v>
      </c>
      <c r="X131" s="85">
        <v>192336913.88</v>
      </c>
      <c r="Y131" s="74">
        <v>1.1263000000000001</v>
      </c>
      <c r="Z131" s="29">
        <f t="shared" si="166"/>
        <v>9.2310679558819803E-3</v>
      </c>
      <c r="AA131" s="29">
        <f t="shared" si="167"/>
        <v>8.5064469914040691E-3</v>
      </c>
      <c r="AB131" s="85">
        <v>191514255.68000001</v>
      </c>
      <c r="AC131" s="74">
        <v>1.1227</v>
      </c>
      <c r="AD131" s="29">
        <f t="shared" si="168"/>
        <v>-4.2771727142988727E-3</v>
      </c>
      <c r="AE131" s="29">
        <f t="shared" si="169"/>
        <v>-3.1963064902779431E-3</v>
      </c>
      <c r="AF131" s="85">
        <v>192862885.33000001</v>
      </c>
      <c r="AG131" s="74">
        <v>1.1234</v>
      </c>
      <c r="AH131" s="29">
        <f t="shared" si="170"/>
        <v>7.0419282638333877E-3</v>
      </c>
      <c r="AI131" s="29">
        <f t="shared" si="171"/>
        <v>6.2349692705079081E-4</v>
      </c>
      <c r="AJ131" s="30">
        <f t="shared" si="178"/>
        <v>3.9869432744242756E-3</v>
      </c>
      <c r="AK131" s="30">
        <f t="shared" si="179"/>
        <v>1.6633794383225662E-3</v>
      </c>
      <c r="AL131" s="31">
        <f t="shared" si="180"/>
        <v>4.0262447018037328E-2</v>
      </c>
      <c r="AM131" s="31">
        <f t="shared" si="181"/>
        <v>2.1830089139530672E-2</v>
      </c>
      <c r="AN131" s="32">
        <f t="shared" si="182"/>
        <v>8.2999636198043247E-3</v>
      </c>
      <c r="AO131" s="95">
        <f t="shared" si="183"/>
        <v>5.9678634158991904E-3</v>
      </c>
      <c r="AP131" s="36"/>
      <c r="AQ131" s="70" t="e">
        <f>SUM(AQ115,AQ126)</f>
        <v>#REF!</v>
      </c>
      <c r="AR131" s="71"/>
      <c r="AS131" s="35" t="e">
        <f>(#REF!/AQ131)-1</f>
        <v>#REF!</v>
      </c>
      <c r="AT131" s="35" t="e">
        <f>(#REF!/AR131)-1</f>
        <v>#REF!</v>
      </c>
    </row>
    <row r="132" spans="1:46">
      <c r="A132" s="248" t="s">
        <v>200</v>
      </c>
      <c r="B132" s="142">
        <v>4473217.05</v>
      </c>
      <c r="C132" s="75">
        <v>100.212</v>
      </c>
      <c r="D132" s="85">
        <v>4432044.22</v>
      </c>
      <c r="E132" s="74">
        <v>99.83</v>
      </c>
      <c r="F132" s="29">
        <f t="shared" si="156"/>
        <v>-9.2042996214547826E-3</v>
      </c>
      <c r="G132" s="29">
        <f t="shared" si="157"/>
        <v>-3.8119187322876E-3</v>
      </c>
      <c r="H132" s="85">
        <v>4623426.8</v>
      </c>
      <c r="I132" s="74">
        <v>100.006</v>
      </c>
      <c r="J132" s="29">
        <f t="shared" si="158"/>
        <v>4.3181559230923039E-2</v>
      </c>
      <c r="K132" s="29">
        <f t="shared" si="159"/>
        <v>1.762997095061624E-3</v>
      </c>
      <c r="L132" s="74">
        <v>4448528.55</v>
      </c>
      <c r="M132" s="74">
        <v>100.22</v>
      </c>
      <c r="N132" s="29">
        <f t="shared" si="160"/>
        <v>-3.7828705323073357E-2</v>
      </c>
      <c r="O132" s="29">
        <f t="shared" si="161"/>
        <v>2.139871607703524E-3</v>
      </c>
      <c r="P132" s="74">
        <v>4445924.1399999997</v>
      </c>
      <c r="Q132" s="74">
        <v>100.15900000000001</v>
      </c>
      <c r="R132" s="29">
        <f t="shared" si="162"/>
        <v>-5.8545426217398316E-4</v>
      </c>
      <c r="S132" s="29">
        <f t="shared" si="163"/>
        <v>-6.086609459189068E-4</v>
      </c>
      <c r="T132" s="74">
        <v>4463479.5199999996</v>
      </c>
      <c r="U132" s="74">
        <v>100.57299999999999</v>
      </c>
      <c r="V132" s="29">
        <f t="shared" si="164"/>
        <v>3.9486458714070392E-3</v>
      </c>
      <c r="W132" s="29">
        <f t="shared" si="165"/>
        <v>4.1334278497188199E-3</v>
      </c>
      <c r="X132" s="74">
        <v>4446327.8499999996</v>
      </c>
      <c r="Y132" s="74">
        <v>100.569</v>
      </c>
      <c r="Z132" s="29">
        <f t="shared" si="166"/>
        <v>-3.8426680178875175E-3</v>
      </c>
      <c r="AA132" s="29">
        <f t="shared" si="167"/>
        <v>-3.9772105833480934E-5</v>
      </c>
      <c r="AB132" s="74">
        <v>4446327.8499999996</v>
      </c>
      <c r="AC132" s="74">
        <v>100.569</v>
      </c>
      <c r="AD132" s="29">
        <f t="shared" si="168"/>
        <v>0</v>
      </c>
      <c r="AE132" s="29">
        <f t="shared" si="169"/>
        <v>0</v>
      </c>
      <c r="AF132" s="74">
        <v>4468028.51</v>
      </c>
      <c r="AG132" s="74">
        <v>100.68</v>
      </c>
      <c r="AH132" s="29">
        <f t="shared" si="170"/>
        <v>4.8805802747991581E-3</v>
      </c>
      <c r="AI132" s="29">
        <f t="shared" si="171"/>
        <v>1.103719834143764E-3</v>
      </c>
      <c r="AJ132" s="30">
        <f t="shared" si="178"/>
        <v>6.8707269067449519E-5</v>
      </c>
      <c r="AK132" s="30">
        <f t="shared" si="179"/>
        <v>5.8495807532346795E-4</v>
      </c>
      <c r="AL132" s="31">
        <f t="shared" si="180"/>
        <v>8.1191179992333284E-3</v>
      </c>
      <c r="AM132" s="31">
        <f t="shared" si="181"/>
        <v>8.5144746068316988E-3</v>
      </c>
      <c r="AN132" s="32">
        <f t="shared" si="182"/>
        <v>2.2151620683275058E-2</v>
      </c>
      <c r="AO132" s="95">
        <f t="shared" si="183"/>
        <v>2.3347070573576773E-3</v>
      </c>
    </row>
    <row r="133" spans="1:46">
      <c r="A133" s="250" t="s">
        <v>47</v>
      </c>
      <c r="B133" s="89">
        <f>SUM(B111:B132)</f>
        <v>29015498650.13488</v>
      </c>
      <c r="C133" s="222"/>
      <c r="D133" s="264">
        <f>SUM(D111:D132)</f>
        <v>28733678459.418221</v>
      </c>
      <c r="E133" s="108"/>
      <c r="F133" s="29">
        <f>((D133-B133)/B133)</f>
        <v>-9.7127467673332399E-3</v>
      </c>
      <c r="G133" s="29"/>
      <c r="H133" s="264">
        <f>SUM(H111:H132)</f>
        <v>28863464828.689995</v>
      </c>
      <c r="I133" s="108"/>
      <c r="J133" s="29">
        <f>((H133-D133)/D133)</f>
        <v>4.5168727510846562E-3</v>
      </c>
      <c r="K133" s="29"/>
      <c r="L133" s="264">
        <f>SUM(L111:L132)</f>
        <v>29120838802.45488</v>
      </c>
      <c r="M133" s="108"/>
      <c r="N133" s="29">
        <f>((L133-H133)/H133)</f>
        <v>8.9169465721612804E-3</v>
      </c>
      <c r="O133" s="29"/>
      <c r="P133" s="264">
        <f>SUM(P111:P132)</f>
        <v>28917512522.091064</v>
      </c>
      <c r="Q133" s="108"/>
      <c r="R133" s="29">
        <f>((P133-L133)/L133)</f>
        <v>-6.9821574077280684E-3</v>
      </c>
      <c r="S133" s="29"/>
      <c r="T133" s="264">
        <f>SUM(T111:T132)</f>
        <v>29274345691.158573</v>
      </c>
      <c r="U133" s="108"/>
      <c r="V133" s="29">
        <f>((T133-P133)/P133)</f>
        <v>1.2339691001946028E-2</v>
      </c>
      <c r="W133" s="29"/>
      <c r="X133" s="264">
        <f>SUM(X111:X132)</f>
        <v>29400118520.26915</v>
      </c>
      <c r="Y133" s="108"/>
      <c r="Z133" s="29">
        <f>((X133-T133)/T133)</f>
        <v>4.2963497950549408E-3</v>
      </c>
      <c r="AA133" s="29"/>
      <c r="AB133" s="264">
        <f>SUM(AB111:AB132)</f>
        <v>29158649237.095665</v>
      </c>
      <c r="AC133" s="108"/>
      <c r="AD133" s="29">
        <f>((AB133-X133)/X133)</f>
        <v>-8.2132078143497978E-3</v>
      </c>
      <c r="AE133" s="29"/>
      <c r="AF133" s="264">
        <f>SUM(AF111:AF132)</f>
        <v>29461238398.706623</v>
      </c>
      <c r="AG133" s="108"/>
      <c r="AH133" s="29">
        <f>((AF133-AB133)/AB133)</f>
        <v>1.037733809788431E-2</v>
      </c>
      <c r="AI133" s="29"/>
      <c r="AJ133" s="30">
        <f t="shared" si="178"/>
        <v>1.9423857785900137E-3</v>
      </c>
      <c r="AK133" s="30"/>
      <c r="AL133" s="31">
        <f t="shared" si="180"/>
        <v>2.5320807439115949E-2</v>
      </c>
      <c r="AM133" s="31"/>
      <c r="AN133" s="32">
        <f t="shared" si="182"/>
        <v>8.933817545343635E-3</v>
      </c>
      <c r="AO133" s="95"/>
    </row>
    <row r="134" spans="1:46" s="145" customFormat="1" ht="8.25" customHeight="1">
      <c r="A134" s="250"/>
      <c r="B134" s="79"/>
      <c r="C134" s="79"/>
      <c r="D134" s="108"/>
      <c r="E134" s="108"/>
      <c r="F134" s="29"/>
      <c r="G134" s="29"/>
      <c r="H134" s="108"/>
      <c r="I134" s="108"/>
      <c r="J134" s="29"/>
      <c r="K134" s="29"/>
      <c r="L134" s="108"/>
      <c r="M134" s="108"/>
      <c r="N134" s="29"/>
      <c r="O134" s="29"/>
      <c r="P134" s="108"/>
      <c r="Q134" s="108"/>
      <c r="R134" s="29"/>
      <c r="S134" s="29"/>
      <c r="T134" s="108"/>
      <c r="U134" s="108"/>
      <c r="V134" s="29"/>
      <c r="W134" s="29"/>
      <c r="X134" s="108"/>
      <c r="Y134" s="108"/>
      <c r="Z134" s="29"/>
      <c r="AA134" s="29"/>
      <c r="AB134" s="108"/>
      <c r="AC134" s="108"/>
      <c r="AD134" s="29"/>
      <c r="AE134" s="29"/>
      <c r="AF134" s="108"/>
      <c r="AG134" s="108"/>
      <c r="AH134" s="29"/>
      <c r="AI134" s="29"/>
      <c r="AJ134" s="30"/>
      <c r="AK134" s="30"/>
      <c r="AL134" s="31"/>
      <c r="AM134" s="31"/>
      <c r="AN134" s="32"/>
      <c r="AO134" s="95"/>
    </row>
    <row r="135" spans="1:46" s="145" customFormat="1">
      <c r="A135" s="252" t="s">
        <v>74</v>
      </c>
      <c r="B135" s="79"/>
      <c r="C135" s="79"/>
      <c r="D135" s="108"/>
      <c r="E135" s="108"/>
      <c r="F135" s="29"/>
      <c r="G135" s="29"/>
      <c r="H135" s="108"/>
      <c r="I135" s="108"/>
      <c r="J135" s="29"/>
      <c r="K135" s="29"/>
      <c r="L135" s="108"/>
      <c r="M135" s="108"/>
      <c r="N135" s="29"/>
      <c r="O135" s="29"/>
      <c r="P135" s="108"/>
      <c r="Q135" s="108"/>
      <c r="R135" s="29"/>
      <c r="S135" s="29"/>
      <c r="T135" s="108"/>
      <c r="U135" s="108"/>
      <c r="V135" s="29"/>
      <c r="W135" s="29"/>
      <c r="X135" s="108"/>
      <c r="Y135" s="108"/>
      <c r="Z135" s="29"/>
      <c r="AA135" s="29"/>
      <c r="AB135" s="108"/>
      <c r="AC135" s="108"/>
      <c r="AD135" s="29"/>
      <c r="AE135" s="29"/>
      <c r="AF135" s="108"/>
      <c r="AG135" s="108"/>
      <c r="AH135" s="29"/>
      <c r="AI135" s="29"/>
      <c r="AJ135" s="30"/>
      <c r="AK135" s="30"/>
      <c r="AL135" s="31"/>
      <c r="AM135" s="31"/>
      <c r="AN135" s="32"/>
      <c r="AO135" s="95"/>
    </row>
    <row r="136" spans="1:46" s="145" customFormat="1">
      <c r="A136" s="249" t="s">
        <v>209</v>
      </c>
      <c r="B136" s="82">
        <v>551536393.54999995</v>
      </c>
      <c r="C136" s="78">
        <v>14.7149</v>
      </c>
      <c r="D136" s="75">
        <v>546047809.15999997</v>
      </c>
      <c r="E136" s="78">
        <v>14.5678</v>
      </c>
      <c r="F136" s="29">
        <f t="shared" ref="F136:G138" si="184">((D136-B136)/B136)</f>
        <v>-9.9514455513485776E-3</v>
      </c>
      <c r="G136" s="29">
        <f t="shared" si="184"/>
        <v>-9.9966700419302883E-3</v>
      </c>
      <c r="H136" s="75">
        <v>547535613.04999995</v>
      </c>
      <c r="I136" s="78">
        <v>14.6076</v>
      </c>
      <c r="J136" s="29">
        <f t="shared" ref="J136:K138" si="185">((H136-D136)/D136)</f>
        <v>2.7246769697487011E-3</v>
      </c>
      <c r="K136" s="29">
        <f t="shared" si="185"/>
        <v>2.7320528837573013E-3</v>
      </c>
      <c r="L136" s="78">
        <v>549717207.70000005</v>
      </c>
      <c r="M136" s="78">
        <v>14.665900000000001</v>
      </c>
      <c r="N136" s="29">
        <f t="shared" ref="N136:O138" si="186">((L136-H136)/H136)</f>
        <v>3.9843885913606793E-3</v>
      </c>
      <c r="O136" s="29">
        <f t="shared" si="186"/>
        <v>3.9910731400093725E-3</v>
      </c>
      <c r="P136" s="78">
        <v>547151517.47000003</v>
      </c>
      <c r="Q136" s="78">
        <v>14.6175</v>
      </c>
      <c r="R136" s="29">
        <f t="shared" ref="R136:S138" si="187">((P136-L136)/L136)</f>
        <v>-4.6672910981535188E-3</v>
      </c>
      <c r="S136" s="29">
        <f t="shared" si="187"/>
        <v>-3.3001725090175773E-3</v>
      </c>
      <c r="T136" s="78">
        <v>555719309.70000005</v>
      </c>
      <c r="U136" s="78">
        <v>14.847300000000001</v>
      </c>
      <c r="V136" s="29">
        <f t="shared" ref="V136:V138" si="188">((T136-P136)/P136)</f>
        <v>1.5658902436416593E-2</v>
      </c>
      <c r="W136" s="29">
        <f t="shared" ref="W136:W138" si="189">((U136-Q136)/Q136)</f>
        <v>1.5720882503848187E-2</v>
      </c>
      <c r="X136" s="78">
        <v>555719309.70000005</v>
      </c>
      <c r="Y136" s="78">
        <v>14.847300000000001</v>
      </c>
      <c r="Z136" s="29">
        <f t="shared" ref="Z136:Z138" si="190">((X136-T136)/T136)</f>
        <v>0</v>
      </c>
      <c r="AA136" s="29">
        <f t="shared" ref="AA136:AA138" si="191">((Y136-U136)/U136)</f>
        <v>0</v>
      </c>
      <c r="AB136" s="78">
        <v>557236291.21000004</v>
      </c>
      <c r="AC136" s="78">
        <v>14.906700000000001</v>
      </c>
      <c r="AD136" s="29">
        <f t="shared" ref="AD136:AD138" si="192">((AB136-X136)/X136)</f>
        <v>2.7297621002569067E-3</v>
      </c>
      <c r="AE136" s="29">
        <f t="shared" ref="AE136:AE138" si="193">((AC136-Y136)/Y136)</f>
        <v>4.0007274049827322E-3</v>
      </c>
      <c r="AF136" s="78">
        <v>563824700.69000006</v>
      </c>
      <c r="AG136" s="78">
        <v>15.083600000000001</v>
      </c>
      <c r="AH136" s="29">
        <f t="shared" ref="AH136:AH138" si="194">((AF136-AB136)/AB136)</f>
        <v>1.1823367544302873E-2</v>
      </c>
      <c r="AI136" s="29">
        <f t="shared" ref="AI136:AI138" si="195">((AG136-AC136)/AC136)</f>
        <v>1.186714698759617E-2</v>
      </c>
      <c r="AJ136" s="30">
        <f t="shared" ref="AJ136" si="196">AVERAGE(F136,J136,N136,R136,V136,Z136,AD136,AH136)</f>
        <v>2.7877951240729568E-3</v>
      </c>
      <c r="AK136" s="30">
        <f t="shared" ref="AK136" si="197">AVERAGE(G136,K136,O136,S136,W136,AA136,AE136,AI136)</f>
        <v>3.1268800461557375E-3</v>
      </c>
      <c r="AL136" s="31">
        <f t="shared" ref="AL136" si="198">((AF136-D136)/D136)</f>
        <v>3.2555558747404852E-2</v>
      </c>
      <c r="AM136" s="31">
        <f t="shared" ref="AM136" si="199">((AG136-E136)/E136)</f>
        <v>3.5406856217136455E-2</v>
      </c>
      <c r="AN136" s="32">
        <f t="shared" ref="AN136" si="200">STDEV(F136,J136,N136,R136,V136,Z136,AD136,AH136)</f>
        <v>8.2322061379789657E-3</v>
      </c>
      <c r="AO136" s="95">
        <f t="shared" ref="AO136" si="201">STDEV(G136,K136,O136,S136,W136,AA136,AE136,AI136)</f>
        <v>8.1062536863714084E-3</v>
      </c>
    </row>
    <row r="137" spans="1:46">
      <c r="A137" s="249" t="s">
        <v>30</v>
      </c>
      <c r="B137" s="78">
        <v>1564151835.6300001</v>
      </c>
      <c r="C137" s="78">
        <v>1.29</v>
      </c>
      <c r="D137" s="75">
        <v>1523383026.6300001</v>
      </c>
      <c r="E137" s="78">
        <v>1.25</v>
      </c>
      <c r="F137" s="29">
        <f t="shared" si="184"/>
        <v>-2.606448304526611E-2</v>
      </c>
      <c r="G137" s="29">
        <f t="shared" si="184"/>
        <v>-3.1007751937984523E-2</v>
      </c>
      <c r="H137" s="75">
        <v>1534621005.5599999</v>
      </c>
      <c r="I137" s="78">
        <v>1.27</v>
      </c>
      <c r="J137" s="29">
        <f t="shared" si="185"/>
        <v>7.3769884090544701E-3</v>
      </c>
      <c r="K137" s="29">
        <f t="shared" si="185"/>
        <v>1.6000000000000014E-2</v>
      </c>
      <c r="L137" s="75">
        <v>1536602962.22</v>
      </c>
      <c r="M137" s="78">
        <v>1.27</v>
      </c>
      <c r="N137" s="29">
        <f t="shared" si="186"/>
        <v>1.2914958499977316E-3</v>
      </c>
      <c r="O137" s="29">
        <f t="shared" si="186"/>
        <v>0</v>
      </c>
      <c r="P137" s="75">
        <v>1531961704.47</v>
      </c>
      <c r="Q137" s="78">
        <v>1.27</v>
      </c>
      <c r="R137" s="29">
        <f t="shared" si="187"/>
        <v>-3.0204664862122643E-3</v>
      </c>
      <c r="S137" s="29">
        <f t="shared" si="187"/>
        <v>0</v>
      </c>
      <c r="T137" s="75">
        <v>1567934296.2</v>
      </c>
      <c r="U137" s="78">
        <v>1.3</v>
      </c>
      <c r="V137" s="29">
        <f t="shared" si="188"/>
        <v>2.3481390967566747E-2</v>
      </c>
      <c r="W137" s="29">
        <f t="shared" si="189"/>
        <v>2.3622047244094509E-2</v>
      </c>
      <c r="X137" s="75">
        <v>1565031894.4300001</v>
      </c>
      <c r="Y137" s="78">
        <v>1.29</v>
      </c>
      <c r="Z137" s="29">
        <f t="shared" si="190"/>
        <v>-1.8510991034727396E-3</v>
      </c>
      <c r="AA137" s="29">
        <f t="shared" si="191"/>
        <v>-7.6923076923076988E-3</v>
      </c>
      <c r="AB137" s="75">
        <v>1560357633.45</v>
      </c>
      <c r="AC137" s="78">
        <v>1.29</v>
      </c>
      <c r="AD137" s="29">
        <f t="shared" si="192"/>
        <v>-2.9866873618588012E-3</v>
      </c>
      <c r="AE137" s="29">
        <f t="shared" si="193"/>
        <v>0</v>
      </c>
      <c r="AF137" s="75">
        <v>1589182256.0999999</v>
      </c>
      <c r="AG137" s="78">
        <v>1.31</v>
      </c>
      <c r="AH137" s="29">
        <f t="shared" si="194"/>
        <v>1.8473087215440286E-2</v>
      </c>
      <c r="AI137" s="29">
        <f t="shared" si="195"/>
        <v>1.5503875968992262E-2</v>
      </c>
      <c r="AJ137" s="30">
        <f t="shared" ref="AJ137:AJ139" si="202">AVERAGE(F137,J137,N137,R137,V137,Z137,AD137,AH137)</f>
        <v>2.0875283056561653E-3</v>
      </c>
      <c r="AK137" s="30">
        <f t="shared" ref="AK137:AK138" si="203">AVERAGE(G137,K137,O137,S137,W137,AA137,AE137,AI137)</f>
        <v>2.0532329478493202E-3</v>
      </c>
      <c r="AL137" s="31">
        <f t="shared" ref="AL137:AL139" si="204">((AF137-D137)/D137)</f>
        <v>4.3192833528912053E-2</v>
      </c>
      <c r="AM137" s="31">
        <f t="shared" ref="AM137:AM138" si="205">((AG137-E137)/E137)</f>
        <v>4.8000000000000043E-2</v>
      </c>
      <c r="AN137" s="32">
        <f t="shared" ref="AN137:AN139" si="206">STDEV(F137,J137,N137,R137,V137,Z137,AD137,AH137)</f>
        <v>1.5187794726796763E-2</v>
      </c>
      <c r="AO137" s="95">
        <f t="shared" ref="AO137:AO138" si="207">STDEV(G137,K137,O137,S137,W137,AA137,AE137,AI137)</f>
        <v>1.7076706940992441E-2</v>
      </c>
    </row>
    <row r="138" spans="1:46">
      <c r="A138" s="249" t="s">
        <v>31</v>
      </c>
      <c r="B138" s="78">
        <v>413357692.51999998</v>
      </c>
      <c r="C138" s="78">
        <v>40.893300000000004</v>
      </c>
      <c r="D138" s="75">
        <v>412109556.63999999</v>
      </c>
      <c r="E138" s="78">
        <v>40.897399999999998</v>
      </c>
      <c r="F138" s="29">
        <f t="shared" si="184"/>
        <v>-3.0195056305613696E-3</v>
      </c>
      <c r="G138" s="29">
        <f t="shared" si="184"/>
        <v>1.0026092293832968E-4</v>
      </c>
      <c r="H138" s="75">
        <v>407693631.33999997</v>
      </c>
      <c r="I138" s="78">
        <v>40.450800000000001</v>
      </c>
      <c r="J138" s="29">
        <f t="shared" si="185"/>
        <v>-1.0715415910283202E-2</v>
      </c>
      <c r="K138" s="29">
        <f t="shared" si="185"/>
        <v>-1.0920009584961308E-2</v>
      </c>
      <c r="L138" s="75">
        <v>408338830.98000002</v>
      </c>
      <c r="M138" s="78">
        <v>40.537700000000001</v>
      </c>
      <c r="N138" s="29">
        <f t="shared" si="186"/>
        <v>1.5825600166463599E-3</v>
      </c>
      <c r="O138" s="29">
        <f t="shared" si="186"/>
        <v>2.148288785388669E-3</v>
      </c>
      <c r="P138" s="78">
        <v>409270751.55000001</v>
      </c>
      <c r="Q138" s="78">
        <v>40.589700000000001</v>
      </c>
      <c r="R138" s="29">
        <f t="shared" si="187"/>
        <v>2.2822237301395351E-3</v>
      </c>
      <c r="S138" s="29">
        <f t="shared" si="187"/>
        <v>1.2827565451419198E-3</v>
      </c>
      <c r="T138" s="78">
        <v>409154626.00999999</v>
      </c>
      <c r="U138" s="78">
        <v>40.532899999999998</v>
      </c>
      <c r="V138" s="29">
        <f t="shared" si="188"/>
        <v>-2.8373769579240156E-4</v>
      </c>
      <c r="W138" s="29">
        <f t="shared" si="189"/>
        <v>-1.3993697908583366E-3</v>
      </c>
      <c r="X138" s="78">
        <v>413128952.62</v>
      </c>
      <c r="Y138" s="78">
        <v>40.561500000000002</v>
      </c>
      <c r="Z138" s="29">
        <f t="shared" si="190"/>
        <v>9.7135076994165018E-3</v>
      </c>
      <c r="AA138" s="29">
        <f t="shared" si="191"/>
        <v>7.0559964868056326E-4</v>
      </c>
      <c r="AB138" s="78">
        <v>412094779.94</v>
      </c>
      <c r="AC138" s="78">
        <v>40.500799999999998</v>
      </c>
      <c r="AD138" s="29">
        <f t="shared" si="192"/>
        <v>-2.5032684672459866E-3</v>
      </c>
      <c r="AE138" s="29">
        <f t="shared" si="193"/>
        <v>-1.4964929797962154E-3</v>
      </c>
      <c r="AF138" s="78">
        <v>416125911.49000001</v>
      </c>
      <c r="AG138" s="78">
        <v>40.747</v>
      </c>
      <c r="AH138" s="29">
        <f t="shared" si="194"/>
        <v>9.7820495338158241E-3</v>
      </c>
      <c r="AI138" s="29">
        <f t="shared" si="195"/>
        <v>6.0788922687947337E-3</v>
      </c>
      <c r="AJ138" s="30">
        <f t="shared" si="202"/>
        <v>8.5480165951690775E-4</v>
      </c>
      <c r="AK138" s="30">
        <f t="shared" si="203"/>
        <v>-4.3750927308395561E-4</v>
      </c>
      <c r="AL138" s="31">
        <f t="shared" si="204"/>
        <v>9.7458425442643326E-3</v>
      </c>
      <c r="AM138" s="31">
        <f t="shared" si="205"/>
        <v>-3.6774953909049879E-3</v>
      </c>
      <c r="AN138" s="32">
        <f t="shared" si="206"/>
        <v>6.7843590257813989E-3</v>
      </c>
      <c r="AO138" s="95">
        <f t="shared" si="207"/>
        <v>4.8643673038234686E-3</v>
      </c>
    </row>
    <row r="139" spans="1:46">
      <c r="A139" s="250" t="s">
        <v>47</v>
      </c>
      <c r="B139" s="89">
        <f>SUM(B136:B138)</f>
        <v>2529045921.6999998</v>
      </c>
      <c r="C139" s="79"/>
      <c r="D139" s="264">
        <f>SUM(D136:D138)</f>
        <v>2481540392.4299998</v>
      </c>
      <c r="E139" s="108"/>
      <c r="F139" s="29">
        <f>((D139-B139)/B139)</f>
        <v>-1.878397258918384E-2</v>
      </c>
      <c r="G139" s="29"/>
      <c r="H139" s="264">
        <f>SUM(H136:H138)</f>
        <v>2489850249.9499998</v>
      </c>
      <c r="I139" s="108"/>
      <c r="J139" s="29">
        <f>((H139-D139)/D139)</f>
        <v>3.3486690546522661E-3</v>
      </c>
      <c r="K139" s="29"/>
      <c r="L139" s="264">
        <f>SUM(L136:L138)</f>
        <v>2494659000.9000001</v>
      </c>
      <c r="M139" s="108"/>
      <c r="N139" s="29">
        <f>((L139-H139)/H139)</f>
        <v>1.9313414331230778E-3</v>
      </c>
      <c r="O139" s="29"/>
      <c r="P139" s="264">
        <f>SUM(P136:P138)</f>
        <v>2488383973.4900002</v>
      </c>
      <c r="Q139" s="108"/>
      <c r="R139" s="29">
        <f>((P139-L139)/L139)</f>
        <v>-2.5153848312478781E-3</v>
      </c>
      <c r="S139" s="29"/>
      <c r="T139" s="264">
        <f>SUM(T136:T138)</f>
        <v>2532808231.9099998</v>
      </c>
      <c r="U139" s="108"/>
      <c r="V139" s="29">
        <f>((T139-P139)/P139)</f>
        <v>1.785265412945649E-2</v>
      </c>
      <c r="W139" s="29"/>
      <c r="X139" s="264">
        <f>SUM(X136:X138)</f>
        <v>2533880156.75</v>
      </c>
      <c r="Y139" s="108"/>
      <c r="Z139" s="29">
        <f>((X139-T139)/T139)</f>
        <v>4.2321594919636306E-4</v>
      </c>
      <c r="AA139" s="29"/>
      <c r="AB139" s="264">
        <f>SUM(AB136:AB138)</f>
        <v>2529688704.5999999</v>
      </c>
      <c r="AC139" s="108"/>
      <c r="AD139" s="29">
        <f>((AB139-X139)/X139)</f>
        <v>-1.6541635320970062E-3</v>
      </c>
      <c r="AE139" s="29"/>
      <c r="AF139" s="264">
        <f>SUM(AF136:AF138)</f>
        <v>2569132868.2799997</v>
      </c>
      <c r="AG139" s="108"/>
      <c r="AH139" s="29">
        <f>((AF139-AB139)/AB139)</f>
        <v>1.5592497056366795E-2</v>
      </c>
      <c r="AI139" s="29"/>
      <c r="AJ139" s="30">
        <f t="shared" si="202"/>
        <v>2.0243570837832833E-3</v>
      </c>
      <c r="AK139" s="30"/>
      <c r="AL139" s="31">
        <f t="shared" si="204"/>
        <v>3.5297622443383518E-2</v>
      </c>
      <c r="AM139" s="31"/>
      <c r="AN139" s="32">
        <f t="shared" si="206"/>
        <v>1.1377188147952889E-2</v>
      </c>
      <c r="AO139" s="95"/>
    </row>
    <row r="140" spans="1:46" ht="8.25" customHeight="1">
      <c r="A140" s="250"/>
      <c r="B140" s="79"/>
      <c r="C140" s="79"/>
      <c r="D140" s="108"/>
      <c r="E140" s="108"/>
      <c r="F140" s="29"/>
      <c r="G140" s="29"/>
      <c r="H140" s="108"/>
      <c r="I140" s="108"/>
      <c r="J140" s="29"/>
      <c r="K140" s="29"/>
      <c r="L140" s="108"/>
      <c r="M140" s="108"/>
      <c r="N140" s="29"/>
      <c r="O140" s="29"/>
      <c r="P140" s="108"/>
      <c r="Q140" s="108"/>
      <c r="R140" s="29"/>
      <c r="S140" s="29"/>
      <c r="T140" s="108"/>
      <c r="U140" s="108"/>
      <c r="V140" s="29"/>
      <c r="W140" s="29"/>
      <c r="X140" s="108"/>
      <c r="Y140" s="108"/>
      <c r="Z140" s="29"/>
      <c r="AA140" s="29"/>
      <c r="AB140" s="108"/>
      <c r="AC140" s="108"/>
      <c r="AD140" s="29"/>
      <c r="AE140" s="29"/>
      <c r="AF140" s="108"/>
      <c r="AG140" s="108"/>
      <c r="AH140" s="29"/>
      <c r="AI140" s="29"/>
      <c r="AJ140" s="30"/>
      <c r="AK140" s="30"/>
      <c r="AL140" s="31"/>
      <c r="AM140" s="31"/>
      <c r="AN140" s="32"/>
      <c r="AO140" s="95"/>
    </row>
    <row r="141" spans="1:46">
      <c r="A141" s="253" t="s">
        <v>223</v>
      </c>
      <c r="B141" s="79"/>
      <c r="C141" s="79"/>
      <c r="D141" s="108"/>
      <c r="E141" s="108"/>
      <c r="F141" s="29"/>
      <c r="G141" s="29"/>
      <c r="H141" s="108"/>
      <c r="I141" s="108"/>
      <c r="J141" s="29"/>
      <c r="K141" s="29"/>
      <c r="L141" s="108"/>
      <c r="M141" s="108"/>
      <c r="N141" s="29"/>
      <c r="O141" s="29"/>
      <c r="P141" s="108"/>
      <c r="Q141" s="108"/>
      <c r="R141" s="29"/>
      <c r="S141" s="29"/>
      <c r="T141" s="108"/>
      <c r="U141" s="108"/>
      <c r="V141" s="29"/>
      <c r="W141" s="29"/>
      <c r="X141" s="108"/>
      <c r="Y141" s="108"/>
      <c r="Z141" s="29"/>
      <c r="AA141" s="29"/>
      <c r="AB141" s="108"/>
      <c r="AC141" s="108"/>
      <c r="AD141" s="29"/>
      <c r="AE141" s="29"/>
      <c r="AF141" s="108"/>
      <c r="AG141" s="108"/>
      <c r="AH141" s="29"/>
      <c r="AI141" s="29"/>
      <c r="AJ141" s="30"/>
      <c r="AK141" s="30"/>
      <c r="AL141" s="31"/>
      <c r="AM141" s="31"/>
      <c r="AN141" s="32"/>
      <c r="AO141" s="95"/>
    </row>
    <row r="142" spans="1:46">
      <c r="A142" s="254" t="s">
        <v>224</v>
      </c>
      <c r="B142" s="79"/>
      <c r="C142" s="79"/>
      <c r="D142" s="108"/>
      <c r="E142" s="108"/>
      <c r="F142" s="29"/>
      <c r="G142" s="29"/>
      <c r="H142" s="108"/>
      <c r="I142" s="108"/>
      <c r="J142" s="29"/>
      <c r="K142" s="29"/>
      <c r="L142" s="108"/>
      <c r="M142" s="108"/>
      <c r="N142" s="29"/>
      <c r="O142" s="29"/>
      <c r="P142" s="108"/>
      <c r="Q142" s="108"/>
      <c r="R142" s="29"/>
      <c r="S142" s="29"/>
      <c r="T142" s="108"/>
      <c r="U142" s="108"/>
      <c r="V142" s="29"/>
      <c r="W142" s="29"/>
      <c r="X142" s="108"/>
      <c r="Y142" s="108"/>
      <c r="Z142" s="29"/>
      <c r="AA142" s="29"/>
      <c r="AB142" s="108"/>
      <c r="AC142" s="108"/>
      <c r="AD142" s="29"/>
      <c r="AE142" s="29"/>
      <c r="AF142" s="108"/>
      <c r="AG142" s="108"/>
      <c r="AH142" s="29"/>
      <c r="AI142" s="29"/>
      <c r="AJ142" s="30"/>
      <c r="AK142" s="30"/>
      <c r="AL142" s="31"/>
      <c r="AM142" s="31"/>
      <c r="AN142" s="32"/>
      <c r="AO142" s="95"/>
    </row>
    <row r="143" spans="1:46">
      <c r="A143" s="249" t="s">
        <v>29</v>
      </c>
      <c r="B143" s="82">
        <v>2982845468.54</v>
      </c>
      <c r="C143" s="122">
        <v>1.52</v>
      </c>
      <c r="D143" s="265">
        <v>2941037343.3099999</v>
      </c>
      <c r="E143" s="122">
        <v>1.5</v>
      </c>
      <c r="F143" s="29">
        <f>((D143-B143)/B143)</f>
        <v>-1.4016188793871261E-2</v>
      </c>
      <c r="G143" s="29">
        <f>((E143-C143)/C143)</f>
        <v>-1.3157894736842117E-2</v>
      </c>
      <c r="H143" s="265">
        <v>2926784107.9299998</v>
      </c>
      <c r="I143" s="122">
        <v>1.49</v>
      </c>
      <c r="J143" s="29">
        <f>((H143-D143)/D143)</f>
        <v>-4.846329276444605E-3</v>
      </c>
      <c r="K143" s="29">
        <f>((I143-E143)/E143)</f>
        <v>-6.6666666666666723E-3</v>
      </c>
      <c r="L143" s="265">
        <v>2959977603.6500001</v>
      </c>
      <c r="M143" s="122">
        <v>1.51</v>
      </c>
      <c r="N143" s="29">
        <f>((L143-H143)/H143)</f>
        <v>1.1341286031335168E-2</v>
      </c>
      <c r="O143" s="29">
        <f>((M143-I143)/I143)</f>
        <v>1.3422818791946321E-2</v>
      </c>
      <c r="P143" s="265">
        <v>2969147720.9200001</v>
      </c>
      <c r="Q143" s="122">
        <v>1.52</v>
      </c>
      <c r="R143" s="29">
        <f>((P143-L143)/L143)</f>
        <v>3.0980360319929953E-3</v>
      </c>
      <c r="S143" s="29">
        <f>((Q143-M143)/M143)</f>
        <v>6.6225165562913968E-3</v>
      </c>
      <c r="T143" s="265">
        <v>2967671055.5300002</v>
      </c>
      <c r="U143" s="122">
        <v>1.51</v>
      </c>
      <c r="V143" s="29">
        <f>((T143-P143)/P143)</f>
        <v>-4.9733645099419872E-4</v>
      </c>
      <c r="W143" s="29">
        <f>((U143-Q143)/Q143)</f>
        <v>-6.5789473684210583E-3</v>
      </c>
      <c r="X143" s="265">
        <v>3011240162.8800001</v>
      </c>
      <c r="Y143" s="122">
        <v>1.54</v>
      </c>
      <c r="Z143" s="29">
        <f>((X143-T143)/T143)</f>
        <v>1.4681245506914459E-2</v>
      </c>
      <c r="AA143" s="29">
        <f>((Y143-U143)/U143)</f>
        <v>1.986754966887419E-2</v>
      </c>
      <c r="AB143" s="265">
        <v>3049687760.1599998</v>
      </c>
      <c r="AC143" s="122">
        <v>1.56</v>
      </c>
      <c r="AD143" s="29">
        <f>((AB143-X143)/X143)</f>
        <v>1.2768027523659161E-2</v>
      </c>
      <c r="AE143" s="29">
        <f>((AC143-Y143)/Y143)</f>
        <v>1.2987012987012998E-2</v>
      </c>
      <c r="AF143" s="265">
        <v>3081872718.96</v>
      </c>
      <c r="AG143" s="122">
        <v>1.57</v>
      </c>
      <c r="AH143" s="29">
        <f>((AF143-AB143)/AB143)</f>
        <v>1.0553525911882739E-2</v>
      </c>
      <c r="AI143" s="29">
        <f>((AG143-AC143)/AC143)</f>
        <v>6.4102564102564161E-3</v>
      </c>
      <c r="AJ143" s="30">
        <f t="shared" ref="AJ143" si="208">AVERAGE(F143,J143,N143,R143,V143,Z143,AD143,AH143)</f>
        <v>4.1352833105593066E-3</v>
      </c>
      <c r="AK143" s="30">
        <f t="shared" ref="AK143" si="209">AVERAGE(G143,K143,O143,S143,W143,AA143,AE143,AI143)</f>
        <v>4.113330705306434E-3</v>
      </c>
      <c r="AL143" s="31">
        <f t="shared" ref="AL143" si="210">((AF143-D143)/D143)</f>
        <v>4.7886292899462633E-2</v>
      </c>
      <c r="AM143" s="31">
        <f t="shared" ref="AM143" si="211">((AG143-E143)/E143)</f>
        <v>4.666666666666671E-2</v>
      </c>
      <c r="AN143" s="32">
        <f t="shared" ref="AN143" si="212">STDEV(F143,J143,N143,R143,V143,Z143,AD143,AH143)</f>
        <v>1.0082121776335507E-2</v>
      </c>
      <c r="AO143" s="95">
        <f t="shared" ref="AO143" si="213">STDEV(G143,K143,O143,S143,W143,AA143,AE143,AI143)</f>
        <v>1.1674174698098266E-2</v>
      </c>
    </row>
    <row r="144" spans="1:46">
      <c r="A144" s="248" t="s">
        <v>73</v>
      </c>
      <c r="B144" s="74">
        <v>273505570.88999999</v>
      </c>
      <c r="C144" s="86">
        <v>243.66</v>
      </c>
      <c r="D144" s="265">
        <v>266493695.74000001</v>
      </c>
      <c r="E144" s="122">
        <v>237.71</v>
      </c>
      <c r="F144" s="29">
        <f>((D144-B144)/B144)</f>
        <v>-2.5637046906148948E-2</v>
      </c>
      <c r="G144" s="29">
        <f>((E144-C144)/C144)</f>
        <v>-2.4419272757120532E-2</v>
      </c>
      <c r="H144" s="265">
        <v>263139698.38</v>
      </c>
      <c r="I144" s="122">
        <v>234.82</v>
      </c>
      <c r="J144" s="29">
        <f>((H144-D144)/D144)</f>
        <v>-1.2585653670668008E-2</v>
      </c>
      <c r="K144" s="29">
        <f>((I144-E144)/E144)</f>
        <v>-1.215767111185905E-2</v>
      </c>
      <c r="L144" s="265">
        <v>266050047.63</v>
      </c>
      <c r="M144" s="122">
        <v>239.21</v>
      </c>
      <c r="N144" s="29">
        <f>((L144-H144)/H144)</f>
        <v>1.106009191284078E-2</v>
      </c>
      <c r="O144" s="29">
        <f>((M144-I144)/I144)</f>
        <v>1.8695170769099798E-2</v>
      </c>
      <c r="P144" s="265">
        <v>247630074.09</v>
      </c>
      <c r="Q144" s="122">
        <v>239.13</v>
      </c>
      <c r="R144" s="29">
        <f>((P144-L144)/L144)</f>
        <v>-6.923499433315998E-2</v>
      </c>
      <c r="S144" s="29">
        <f>((Q144-M144)/M144)</f>
        <v>-3.3443417917316376E-4</v>
      </c>
      <c r="T144" s="265">
        <v>253008293.47</v>
      </c>
      <c r="U144" s="122">
        <v>243.9</v>
      </c>
      <c r="V144" s="29">
        <f>((T144-P144)/P144)</f>
        <v>2.1718764975393524E-2</v>
      </c>
      <c r="W144" s="29">
        <f>((U144-Q144)/Q144)</f>
        <v>1.9947308995107306E-2</v>
      </c>
      <c r="X144" s="265">
        <v>257030296.28</v>
      </c>
      <c r="Y144" s="122">
        <v>243.12</v>
      </c>
      <c r="Z144" s="29">
        <f>((X144-T144)/T144)</f>
        <v>1.589672320554545E-2</v>
      </c>
      <c r="AA144" s="29">
        <f>((Y144-U144)/U144)</f>
        <v>-3.1980319803198076E-3</v>
      </c>
      <c r="AB144" s="265">
        <v>266547515.18000001</v>
      </c>
      <c r="AC144" s="122">
        <v>242.05</v>
      </c>
      <c r="AD144" s="29">
        <f>((AB144-X144)/X144)</f>
        <v>3.7027615178999267E-2</v>
      </c>
      <c r="AE144" s="29">
        <f>((AC144-Y144)/Y144)</f>
        <v>-4.4011187890753258E-3</v>
      </c>
      <c r="AF144" s="265">
        <v>269445720.48000002</v>
      </c>
      <c r="AG144" s="122">
        <v>245.37</v>
      </c>
      <c r="AH144" s="29">
        <f>((AF144-AB144)/AB144)</f>
        <v>1.0873128185204986E-2</v>
      </c>
      <c r="AI144" s="29">
        <f>((AG144-AC144)/AC144)</f>
        <v>1.3716174344143742E-2</v>
      </c>
      <c r="AJ144" s="30">
        <f t="shared" ref="AJ144" si="214">AVERAGE(F144,J144,N144,R144,V144,Z144,AD144,AH144)</f>
        <v>-1.3601714314991162E-3</v>
      </c>
      <c r="AK144" s="30">
        <f t="shared" ref="AK144" si="215">AVERAGE(G144,K144,O144,S144,W144,AA144,AE144,AI144)</f>
        <v>9.8101566135037075E-4</v>
      </c>
      <c r="AL144" s="31">
        <f t="shared" ref="AL144" si="216">((AF144-D144)/D144)</f>
        <v>1.1077277951370758E-2</v>
      </c>
      <c r="AM144" s="31">
        <f t="shared" ref="AM144" si="217">((AG144-E144)/E144)</f>
        <v>3.2224138656345949E-2</v>
      </c>
      <c r="AN144" s="32">
        <f t="shared" ref="AN144" si="218">STDEV(F144,J144,N144,R144,V144,Z144,AD144,AH144)</f>
        <v>3.3658677841660462E-2</v>
      </c>
      <c r="AO144" s="95">
        <f t="shared" ref="AO144" si="219">STDEV(G144,K144,O144,S144,W144,AA144,AE144,AI144)</f>
        <v>1.559147111753365E-2</v>
      </c>
    </row>
    <row r="145" spans="1:41" ht="8.25" customHeight="1">
      <c r="A145" s="250"/>
      <c r="B145" s="79"/>
      <c r="C145" s="79"/>
      <c r="D145" s="108"/>
      <c r="E145" s="108"/>
      <c r="F145" s="29"/>
      <c r="G145" s="29"/>
      <c r="H145" s="108"/>
      <c r="I145" s="108"/>
      <c r="J145" s="29"/>
      <c r="K145" s="29"/>
      <c r="L145" s="108"/>
      <c r="M145" s="108"/>
      <c r="N145" s="29"/>
      <c r="O145" s="29"/>
      <c r="P145" s="108"/>
      <c r="Q145" s="108"/>
      <c r="R145" s="29"/>
      <c r="S145" s="29"/>
      <c r="T145" s="108"/>
      <c r="U145" s="108"/>
      <c r="V145" s="29"/>
      <c r="W145" s="29"/>
      <c r="X145" s="108"/>
      <c r="Y145" s="108"/>
      <c r="Z145" s="29"/>
      <c r="AA145" s="29"/>
      <c r="AB145" s="108"/>
      <c r="AC145" s="108"/>
      <c r="AD145" s="29"/>
      <c r="AE145" s="29"/>
      <c r="AF145" s="108"/>
      <c r="AG145" s="108"/>
      <c r="AH145" s="29"/>
      <c r="AI145" s="29"/>
      <c r="AJ145" s="30"/>
      <c r="AK145" s="30"/>
      <c r="AL145" s="31"/>
      <c r="AM145" s="31"/>
      <c r="AN145" s="32"/>
      <c r="AO145" s="95"/>
    </row>
    <row r="146" spans="1:41">
      <c r="A146" s="254" t="s">
        <v>225</v>
      </c>
      <c r="B146" s="79"/>
      <c r="C146" s="79"/>
      <c r="D146" s="108"/>
      <c r="E146" s="108"/>
      <c r="F146" s="29"/>
      <c r="G146" s="29"/>
      <c r="H146" s="108"/>
      <c r="I146" s="108"/>
      <c r="J146" s="29"/>
      <c r="K146" s="29"/>
      <c r="L146" s="108"/>
      <c r="M146" s="108"/>
      <c r="N146" s="29"/>
      <c r="O146" s="29"/>
      <c r="P146" s="108"/>
      <c r="Q146" s="108"/>
      <c r="R146" s="29"/>
      <c r="S146" s="29"/>
      <c r="T146" s="108"/>
      <c r="U146" s="108"/>
      <c r="V146" s="29"/>
      <c r="W146" s="29"/>
      <c r="X146" s="108"/>
      <c r="Y146" s="108"/>
      <c r="Z146" s="29"/>
      <c r="AA146" s="29"/>
      <c r="AB146" s="108"/>
      <c r="AC146" s="108"/>
      <c r="AD146" s="29"/>
      <c r="AE146" s="29"/>
      <c r="AF146" s="108"/>
      <c r="AG146" s="108"/>
      <c r="AH146" s="29"/>
      <c r="AI146" s="29"/>
      <c r="AJ146" s="30"/>
      <c r="AK146" s="30"/>
      <c r="AL146" s="31"/>
      <c r="AM146" s="31"/>
      <c r="AN146" s="32"/>
      <c r="AO146" s="95"/>
    </row>
    <row r="147" spans="1:41">
      <c r="A147" s="248" t="s">
        <v>144</v>
      </c>
      <c r="B147" s="85">
        <v>7739312816.7399998</v>
      </c>
      <c r="C147" s="86">
        <v>116.51</v>
      </c>
      <c r="D147" s="85">
        <v>7727808572.5600004</v>
      </c>
      <c r="E147" s="86">
        <v>116.6</v>
      </c>
      <c r="F147" s="29">
        <f t="shared" ref="F147:G150" si="220">((D147-B147)/B147)</f>
        <v>-1.4864684310363927E-3</v>
      </c>
      <c r="G147" s="29">
        <f t="shared" si="220"/>
        <v>7.724658827567522E-4</v>
      </c>
      <c r="H147" s="85">
        <v>7667037833.6899996</v>
      </c>
      <c r="I147" s="86">
        <v>116.68</v>
      </c>
      <c r="J147" s="29">
        <f t="shared" ref="J147:K150" si="221">((H147-D147)/D147)</f>
        <v>-7.8639032397601494E-3</v>
      </c>
      <c r="K147" s="29">
        <f t="shared" si="221"/>
        <v>6.8610634648381226E-4</v>
      </c>
      <c r="L147" s="85">
        <v>7657607790.3599997</v>
      </c>
      <c r="M147" s="86">
        <v>116.77</v>
      </c>
      <c r="N147" s="29">
        <f t="shared" ref="N147:O150" si="222">((L147-H147)/H147)</f>
        <v>-1.2299461062475836E-3</v>
      </c>
      <c r="O147" s="29">
        <f t="shared" si="222"/>
        <v>7.7134041823782309E-4</v>
      </c>
      <c r="P147" s="85">
        <v>7532341204.3100004</v>
      </c>
      <c r="Q147" s="86">
        <v>116.85</v>
      </c>
      <c r="R147" s="29">
        <f t="shared" ref="R147:S150" si="223">((P147-L147)/L147)</f>
        <v>-1.6358448941155578E-2</v>
      </c>
      <c r="S147" s="29">
        <f t="shared" si="223"/>
        <v>6.8510747623531985E-4</v>
      </c>
      <c r="T147" s="85">
        <v>7389815005.1599998</v>
      </c>
      <c r="U147" s="86">
        <v>116.94</v>
      </c>
      <c r="V147" s="29">
        <f t="shared" ref="V147:V150" si="224">((T147-P147)/P147)</f>
        <v>-1.8921898953335674E-2</v>
      </c>
      <c r="W147" s="29">
        <f t="shared" ref="W147:W150" si="225">((U147-Q147)/Q147)</f>
        <v>7.7021822849810372E-4</v>
      </c>
      <c r="X147" s="85">
        <v>7407958211.6800003</v>
      </c>
      <c r="Y147" s="86">
        <v>117.02</v>
      </c>
      <c r="Z147" s="29">
        <f t="shared" ref="Z147:Z150" si="226">((X147-T147)/T147)</f>
        <v>2.4551638312098221E-3</v>
      </c>
      <c r="AA147" s="29">
        <f t="shared" ref="AA147:AA150" si="227">((Y147-U147)/U147)</f>
        <v>6.8411151017614411E-4</v>
      </c>
      <c r="AB147" s="85">
        <v>7351219648.1800003</v>
      </c>
      <c r="AC147" s="86">
        <v>117.1</v>
      </c>
      <c r="AD147" s="29">
        <f t="shared" ref="AD147:AD150" si="228">((AB147-X147)/X147)</f>
        <v>-7.659136550006624E-3</v>
      </c>
      <c r="AE147" s="29">
        <f t="shared" ref="AE147:AE150" si="229">((AC147-Y147)/Y147)</f>
        <v>6.8364382156894802E-4</v>
      </c>
      <c r="AF147" s="85">
        <v>7343735041.6400003</v>
      </c>
      <c r="AG147" s="86">
        <v>117.15</v>
      </c>
      <c r="AH147" s="29">
        <f t="shared" ref="AH147:AH150" si="230">((AF147-AB147)/AB147)</f>
        <v>-1.0181448655058193E-3</v>
      </c>
      <c r="AI147" s="29">
        <f t="shared" ref="AI147:AI150" si="231">((AG147-AC147)/AC147)</f>
        <v>4.269854824936923E-4</v>
      </c>
      <c r="AJ147" s="30">
        <f t="shared" ref="AJ147" si="232">AVERAGE(F147,J147,N147,R147,V147,Z147,AD147,AH147)</f>
        <v>-6.5103479069797496E-3</v>
      </c>
      <c r="AK147" s="30">
        <f t="shared" ref="AK147" si="233">AVERAGE(G147,K147,O147,S147,W147,AA147,AE147,AI147)</f>
        <v>6.8499739580632436E-4</v>
      </c>
      <c r="AL147" s="31">
        <f t="shared" ref="AL147" si="234">((AF147-D147)/D147)</f>
        <v>-4.9700186969404647E-2</v>
      </c>
      <c r="AM147" s="31">
        <f t="shared" ref="AM147" si="235">((AG147-E147)/E147)</f>
        <v>4.7169811320755695E-3</v>
      </c>
      <c r="AN147" s="32">
        <f t="shared" ref="AN147" si="236">STDEV(F147,J147,N147,R147,V147,Z147,AD147,AH147)</f>
        <v>7.7261173383646369E-3</v>
      </c>
      <c r="AO147" s="95">
        <f t="shared" ref="AO147" si="237">STDEV(G147,K147,O147,S147,W147,AA147,AE147,AI147)</f>
        <v>1.1272117960056553E-4</v>
      </c>
    </row>
    <row r="148" spans="1:41">
      <c r="A148" s="248" t="s">
        <v>206</v>
      </c>
      <c r="B148" s="74">
        <v>4641530117.21</v>
      </c>
      <c r="C148" s="86">
        <v>114.67</v>
      </c>
      <c r="D148" s="85">
        <v>4968277343.9899998</v>
      </c>
      <c r="E148" s="86">
        <v>114.87</v>
      </c>
      <c r="F148" s="29">
        <f t="shared" si="220"/>
        <v>7.0396446544314525E-2</v>
      </c>
      <c r="G148" s="29">
        <f t="shared" si="220"/>
        <v>1.7441353449027892E-3</v>
      </c>
      <c r="H148" s="85">
        <v>4968277343.9899998</v>
      </c>
      <c r="I148" s="86">
        <v>114.87</v>
      </c>
      <c r="J148" s="29">
        <f t="shared" si="221"/>
        <v>0</v>
      </c>
      <c r="K148" s="29">
        <f t="shared" si="221"/>
        <v>0</v>
      </c>
      <c r="L148" s="85">
        <v>4821330580.8999996</v>
      </c>
      <c r="M148" s="86">
        <v>115.26</v>
      </c>
      <c r="N148" s="29">
        <f t="shared" si="222"/>
        <v>-2.957700484812064E-2</v>
      </c>
      <c r="O148" s="29">
        <f t="shared" si="222"/>
        <v>3.395142334813272E-3</v>
      </c>
      <c r="P148" s="85">
        <v>5250020553.4099998</v>
      </c>
      <c r="Q148" s="86">
        <v>115.43</v>
      </c>
      <c r="R148" s="29">
        <f t="shared" si="223"/>
        <v>8.8915282890636493E-2</v>
      </c>
      <c r="S148" s="29">
        <f t="shared" si="223"/>
        <v>1.4749262536873304E-3</v>
      </c>
      <c r="T148" s="85">
        <v>5178777490.0100002</v>
      </c>
      <c r="U148" s="85">
        <v>115.63</v>
      </c>
      <c r="V148" s="29">
        <f t="shared" si="224"/>
        <v>-1.3570054188402316E-2</v>
      </c>
      <c r="W148" s="29">
        <f t="shared" si="225"/>
        <v>1.7326518236159458E-3</v>
      </c>
      <c r="X148" s="85">
        <v>5181203901.3599997</v>
      </c>
      <c r="Y148" s="85">
        <v>115.83</v>
      </c>
      <c r="Z148" s="29">
        <f t="shared" si="226"/>
        <v>4.6852975527140138E-4</v>
      </c>
      <c r="AA148" s="29">
        <f t="shared" si="227"/>
        <v>1.7296549338407235E-3</v>
      </c>
      <c r="AB148" s="85">
        <v>5193308322.3999996</v>
      </c>
      <c r="AC148" s="85">
        <v>116.03</v>
      </c>
      <c r="AD148" s="29">
        <f t="shared" si="228"/>
        <v>2.3362178502225528E-3</v>
      </c>
      <c r="AE148" s="29">
        <f t="shared" si="229"/>
        <v>1.7266683933350846E-3</v>
      </c>
      <c r="AF148" s="85">
        <v>5207281116.7700005</v>
      </c>
      <c r="AG148" s="85">
        <v>116.32</v>
      </c>
      <c r="AH148" s="29">
        <f t="shared" si="230"/>
        <v>2.6905381892565064E-3</v>
      </c>
      <c r="AI148" s="29">
        <f t="shared" si="231"/>
        <v>2.4993536154442131E-3</v>
      </c>
      <c r="AJ148" s="30">
        <f t="shared" ref="AJ148:AJ152" si="238">AVERAGE(F148,J148,N148,R148,V148,Z148,AD148,AH148)</f>
        <v>1.5207494524147314E-2</v>
      </c>
      <c r="AK148" s="30">
        <f t="shared" ref="AK148:AK150" si="239">AVERAGE(G148,K148,O148,S148,W148,AA148,AE148,AI148)</f>
        <v>1.78781658745492E-3</v>
      </c>
      <c r="AL148" s="31">
        <f t="shared" ref="AL148:AL152" si="240">((AF148-D148)/D148)</f>
        <v>4.8105964347807104E-2</v>
      </c>
      <c r="AM148" s="31">
        <f t="shared" ref="AM148:AM150" si="241">((AG148-E148)/E148)</f>
        <v>1.2622965090972304E-2</v>
      </c>
      <c r="AN148" s="32">
        <f t="shared" ref="AN148:AN152" si="242">STDEV(F148,J148,N148,R148,V148,Z148,AD148,AH148)</f>
        <v>4.1547401700016494E-2</v>
      </c>
      <c r="AO148" s="95">
        <f t="shared" ref="AO148:AO150" si="243">STDEV(G148,K148,O148,S148,W148,AA148,AE148,AI148)</f>
        <v>9.5588721640314225E-4</v>
      </c>
    </row>
    <row r="149" spans="1:41">
      <c r="A149" s="248" t="s">
        <v>180</v>
      </c>
      <c r="B149" s="74">
        <v>1856091765.8900001</v>
      </c>
      <c r="C149" s="86">
        <v>1.0697000000000001</v>
      </c>
      <c r="D149" s="85">
        <v>1844672537.48</v>
      </c>
      <c r="E149" s="86">
        <v>1.0704</v>
      </c>
      <c r="F149" s="29">
        <f t="shared" si="220"/>
        <v>-6.1522973270260375E-3</v>
      </c>
      <c r="G149" s="29">
        <f t="shared" si="220"/>
        <v>6.5438908105068972E-4</v>
      </c>
      <c r="H149" s="85">
        <v>1854905806.4000001</v>
      </c>
      <c r="I149" s="86">
        <v>1.0710999999999999</v>
      </c>
      <c r="J149" s="29">
        <f t="shared" si="221"/>
        <v>5.5474718206515424E-3</v>
      </c>
      <c r="K149" s="29">
        <f t="shared" si="221"/>
        <v>6.5396113602384431E-4</v>
      </c>
      <c r="L149" s="85">
        <v>1847529611.3599999</v>
      </c>
      <c r="M149" s="86">
        <v>1.0718000000000001</v>
      </c>
      <c r="N149" s="29">
        <f t="shared" si="222"/>
        <v>-3.9765873903408145E-3</v>
      </c>
      <c r="O149" s="29">
        <f t="shared" si="222"/>
        <v>6.5353375035024275E-4</v>
      </c>
      <c r="P149" s="85">
        <v>1847226927.55</v>
      </c>
      <c r="Q149" s="86">
        <v>1.0725</v>
      </c>
      <c r="R149" s="29">
        <f t="shared" si="223"/>
        <v>-1.6383164206885527E-4</v>
      </c>
      <c r="S149" s="29">
        <f t="shared" si="223"/>
        <v>6.5310692293331113E-4</v>
      </c>
      <c r="T149" s="85">
        <v>1836592323.6199999</v>
      </c>
      <c r="U149" s="86">
        <v>1.0731999999999999</v>
      </c>
      <c r="V149" s="29">
        <f t="shared" si="224"/>
        <v>-5.7570641545946245E-3</v>
      </c>
      <c r="W149" s="29">
        <f t="shared" si="225"/>
        <v>6.526806526805808E-4</v>
      </c>
      <c r="X149" s="85">
        <v>1794413965.99</v>
      </c>
      <c r="Y149" s="86">
        <v>1.0751999999999999</v>
      </c>
      <c r="Z149" s="29">
        <f t="shared" si="226"/>
        <v>-2.2965552609337154E-2</v>
      </c>
      <c r="AA149" s="29">
        <f t="shared" si="227"/>
        <v>1.8635855385762223E-3</v>
      </c>
      <c r="AB149" s="85">
        <v>1836761653.4200001</v>
      </c>
      <c r="AC149" s="86">
        <v>1.0766</v>
      </c>
      <c r="AD149" s="29">
        <f t="shared" si="228"/>
        <v>2.3599731295357106E-2</v>
      </c>
      <c r="AE149" s="29">
        <f t="shared" si="229"/>
        <v>1.3020833333333966E-3</v>
      </c>
      <c r="AF149" s="85">
        <v>1840950883.97</v>
      </c>
      <c r="AG149" s="86">
        <v>1.0780000000000001</v>
      </c>
      <c r="AH149" s="29">
        <f t="shared" si="230"/>
        <v>2.2807698223662929E-3</v>
      </c>
      <c r="AI149" s="29">
        <f t="shared" si="231"/>
        <v>1.3003901170351737E-3</v>
      </c>
      <c r="AJ149" s="30">
        <f t="shared" si="238"/>
        <v>-9.4842002312406815E-4</v>
      </c>
      <c r="AK149" s="30">
        <f t="shared" si="239"/>
        <v>9.6671631649793252E-4</v>
      </c>
      <c r="AL149" s="31">
        <f t="shared" si="240"/>
        <v>-2.0175144554838587E-3</v>
      </c>
      <c r="AM149" s="31">
        <f t="shared" si="241"/>
        <v>7.1001494768311389E-3</v>
      </c>
      <c r="AN149" s="32">
        <f t="shared" si="242"/>
        <v>1.3092958370747773E-2</v>
      </c>
      <c r="AO149" s="95">
        <f t="shared" si="243"/>
        <v>4.6577129844606373E-4</v>
      </c>
    </row>
    <row r="150" spans="1:41">
      <c r="A150" s="248" t="s">
        <v>193</v>
      </c>
      <c r="B150" s="74">
        <v>296076070.94</v>
      </c>
      <c r="C150" s="86">
        <v>101.17</v>
      </c>
      <c r="D150" s="85">
        <v>292178117.87</v>
      </c>
      <c r="E150" s="86">
        <v>101.32850000000001</v>
      </c>
      <c r="F150" s="29">
        <f t="shared" si="220"/>
        <v>-1.3165376916900236E-2</v>
      </c>
      <c r="G150" s="29">
        <f t="shared" si="220"/>
        <v>1.5666699614510589E-3</v>
      </c>
      <c r="H150" s="85">
        <v>297843758.31</v>
      </c>
      <c r="I150" s="86">
        <v>101.47880000000001</v>
      </c>
      <c r="J150" s="29">
        <f t="shared" si="221"/>
        <v>1.939104982023614E-2</v>
      </c>
      <c r="K150" s="29">
        <f t="shared" si="221"/>
        <v>1.4832944334516097E-3</v>
      </c>
      <c r="L150" s="85">
        <v>285889717.79588217</v>
      </c>
      <c r="M150" s="86">
        <v>101.63282348035322</v>
      </c>
      <c r="N150" s="29">
        <f t="shared" si="222"/>
        <v>-4.0135272875773689E-2</v>
      </c>
      <c r="O150" s="29">
        <f t="shared" si="222"/>
        <v>1.5177897290194328E-3</v>
      </c>
      <c r="P150" s="85">
        <v>286330033.24900395</v>
      </c>
      <c r="Q150" s="86">
        <v>101.79492002633229</v>
      </c>
      <c r="R150" s="29">
        <f t="shared" si="223"/>
        <v>1.5401584097409027E-3</v>
      </c>
      <c r="S150" s="29">
        <f t="shared" si="223"/>
        <v>1.5949231796202465E-3</v>
      </c>
      <c r="T150" s="85">
        <v>286658776.47464436</v>
      </c>
      <c r="U150" s="86">
        <v>101.90418864396625</v>
      </c>
      <c r="V150" s="29">
        <f t="shared" si="224"/>
        <v>1.1481269425709457E-3</v>
      </c>
      <c r="W150" s="29">
        <f t="shared" si="225"/>
        <v>1.0734191608549105E-3</v>
      </c>
      <c r="X150" s="85">
        <v>286658776.47464436</v>
      </c>
      <c r="Y150" s="86">
        <v>101.91179307077678</v>
      </c>
      <c r="Z150" s="29">
        <f t="shared" si="226"/>
        <v>0</v>
      </c>
      <c r="AA150" s="29">
        <f t="shared" si="227"/>
        <v>7.4623299706541533E-5</v>
      </c>
      <c r="AB150" s="85">
        <v>286658776.47464436</v>
      </c>
      <c r="AC150" s="86">
        <v>101.91179307077678</v>
      </c>
      <c r="AD150" s="29">
        <f t="shared" si="228"/>
        <v>0</v>
      </c>
      <c r="AE150" s="29">
        <f t="shared" si="229"/>
        <v>0</v>
      </c>
      <c r="AF150" s="85">
        <v>287619558.92000002</v>
      </c>
      <c r="AG150" s="86">
        <v>100.489</v>
      </c>
      <c r="AH150" s="29">
        <f t="shared" si="230"/>
        <v>3.3516589206562708E-3</v>
      </c>
      <c r="AI150" s="29">
        <f t="shared" si="231"/>
        <v>-1.3961024802975064E-2</v>
      </c>
      <c r="AJ150" s="30">
        <f t="shared" si="238"/>
        <v>-3.4837069624337083E-3</v>
      </c>
      <c r="AK150" s="30">
        <f t="shared" si="239"/>
        <v>-8.3128812985890804E-4</v>
      </c>
      <c r="AL150" s="31">
        <f t="shared" si="240"/>
        <v>-1.5601986155678661E-2</v>
      </c>
      <c r="AM150" s="31">
        <f t="shared" si="241"/>
        <v>-8.2849346432642447E-3</v>
      </c>
      <c r="AN150" s="32">
        <f t="shared" si="242"/>
        <v>1.7229601929862455E-2</v>
      </c>
      <c r="AO150" s="95">
        <f t="shared" si="243"/>
        <v>5.3457830376195774E-3</v>
      </c>
    </row>
    <row r="151" spans="1:41">
      <c r="A151" s="250" t="s">
        <v>47</v>
      </c>
      <c r="B151" s="90">
        <f>SUM(B143:B150)</f>
        <v>17789361810.209999</v>
      </c>
      <c r="C151" s="81"/>
      <c r="D151" s="90">
        <f>SUM(D143:D150)</f>
        <v>18040467610.950001</v>
      </c>
      <c r="E151" s="108"/>
      <c r="F151" s="29">
        <f>((D151-B151)/B151)</f>
        <v>1.4115503603725817E-2</v>
      </c>
      <c r="G151" s="29"/>
      <c r="H151" s="90">
        <f>SUM(H143:H150)</f>
        <v>17977988548.700001</v>
      </c>
      <c r="I151" s="108"/>
      <c r="J151" s="29">
        <f>((H151-D151)/D151)</f>
        <v>-3.4632728816894501E-3</v>
      </c>
      <c r="K151" s="29"/>
      <c r="L151" s="90">
        <f>SUM(L143:L150)</f>
        <v>17838385351.695881</v>
      </c>
      <c r="M151" s="108"/>
      <c r="N151" s="29">
        <f>((L151-H151)/H151)</f>
        <v>-7.765228942378799E-3</v>
      </c>
      <c r="O151" s="29"/>
      <c r="P151" s="90">
        <f>SUM(P143:P150)</f>
        <v>18132696513.529003</v>
      </c>
      <c r="Q151" s="108"/>
      <c r="R151" s="29">
        <f>((P151-L151)/L151)</f>
        <v>1.6498755690640035E-2</v>
      </c>
      <c r="S151" s="29"/>
      <c r="T151" s="90">
        <f>SUM(T143:T150)</f>
        <v>17912522944.264645</v>
      </c>
      <c r="U151" s="108"/>
      <c r="V151" s="29">
        <f>((T151-P151)/P151)</f>
        <v>-1.2142351199673176E-2</v>
      </c>
      <c r="W151" s="29"/>
      <c r="X151" s="90">
        <f>SUM(X143:X150)</f>
        <v>17938505314.664646</v>
      </c>
      <c r="Y151" s="108"/>
      <c r="Z151" s="29">
        <f>((X151-T151)/T151)</f>
        <v>1.4505142843834146E-3</v>
      </c>
      <c r="AA151" s="29"/>
      <c r="AB151" s="90">
        <f>SUM(AB143:AB150)</f>
        <v>17984183675.814644</v>
      </c>
      <c r="AC151" s="108"/>
      <c r="AD151" s="29">
        <f>((AB151-X151)/X151)</f>
        <v>2.5463861313269986E-3</v>
      </c>
      <c r="AE151" s="29"/>
      <c r="AF151" s="90">
        <f>SUM(AF143:AF150)</f>
        <v>18030905040.739998</v>
      </c>
      <c r="AG151" s="108"/>
      <c r="AH151" s="29">
        <f>((AF151-AB151)/AB151)</f>
        <v>2.5979141320818184E-3</v>
      </c>
      <c r="AI151" s="29"/>
      <c r="AJ151" s="30">
        <f t="shared" si="238"/>
        <v>1.7297776023020824E-3</v>
      </c>
      <c r="AK151" s="30"/>
      <c r="AL151" s="31">
        <f t="shared" si="240"/>
        <v>-5.3006221436293136E-4</v>
      </c>
      <c r="AM151" s="31"/>
      <c r="AN151" s="32">
        <f t="shared" si="242"/>
        <v>9.874833097991427E-3</v>
      </c>
      <c r="AO151" s="95"/>
    </row>
    <row r="152" spans="1:41">
      <c r="A152" s="250" t="s">
        <v>33</v>
      </c>
      <c r="B152" s="16">
        <f>SUM(B20,B52,B81,B102,B109,B133,B139,B151)</f>
        <v>1296392049389.5215</v>
      </c>
      <c r="C152" s="17"/>
      <c r="D152" s="16">
        <f>SUM(D20,D52,D81,D102,D109,D133,D139,D151)</f>
        <v>1301417553370.4233</v>
      </c>
      <c r="E152" s="108"/>
      <c r="F152" s="29">
        <f>((D152-B152)/B152)</f>
        <v>3.8765310102514086E-3</v>
      </c>
      <c r="G152" s="29"/>
      <c r="H152" s="16">
        <f>SUM(H20,H52,H81,H102,H109,H133,H139,H151)</f>
        <v>1291434863103.0647</v>
      </c>
      <c r="I152" s="108"/>
      <c r="J152" s="29">
        <f>((H152-D152)/D152)</f>
        <v>-7.6706282633927734E-3</v>
      </c>
      <c r="K152" s="29"/>
      <c r="L152" s="16">
        <f>SUM(L20,L52,L81,L102,L109,L133,L139,L151)</f>
        <v>1292382495527.6172</v>
      </c>
      <c r="M152" s="108"/>
      <c r="N152" s="29">
        <f>((L152-H152)/H152)</f>
        <v>7.3378259455960119E-4</v>
      </c>
      <c r="O152" s="29"/>
      <c r="P152" s="16">
        <f>SUM(P20,P52,P81,P102,P109,P133,P139,P151)</f>
        <v>1302656925591.9629</v>
      </c>
      <c r="Q152" s="108"/>
      <c r="R152" s="29">
        <f>((P152-L152)/L152)</f>
        <v>7.9499916626084837E-3</v>
      </c>
      <c r="S152" s="29"/>
      <c r="T152" s="16">
        <f>SUM(T20,T52,T81,T102,T109,T133,T139,T151)</f>
        <v>1313514372795.6267</v>
      </c>
      <c r="U152" s="108"/>
      <c r="V152" s="29">
        <f>((T152-P152)/P152)</f>
        <v>8.3348477948097487E-3</v>
      </c>
      <c r="W152" s="29"/>
      <c r="X152" s="16">
        <f>SUM(X20,X52,X81,X102,X109,X133,X139,X151)</f>
        <v>1313588213467.2156</v>
      </c>
      <c r="Y152" s="108"/>
      <c r="Z152" s="29">
        <f>((X152-T152)/T152)</f>
        <v>5.6216112376226168E-5</v>
      </c>
      <c r="AA152" s="29"/>
      <c r="AB152" s="16">
        <f>SUM(AB20,AB52,AB81,AB102,AB109,AB133,AB139,AB151)</f>
        <v>1318301935086.7705</v>
      </c>
      <c r="AC152" s="108"/>
      <c r="AD152" s="29">
        <f>((AB152-X152)/X152)</f>
        <v>3.58843172558093E-3</v>
      </c>
      <c r="AE152" s="29"/>
      <c r="AF152" s="16">
        <f>SUM(AF20,AF52,AF81,AF102,AF109,AF133,AF139,AF151)</f>
        <v>1326347605786.4065</v>
      </c>
      <c r="AG152" s="108"/>
      <c r="AH152" s="29">
        <f>((AF152-AB152)/AB152)</f>
        <v>6.10305612507989E-3</v>
      </c>
      <c r="AI152" s="29"/>
      <c r="AJ152" s="30">
        <f t="shared" si="238"/>
        <v>2.8715285952341896E-3</v>
      </c>
      <c r="AK152" s="30"/>
      <c r="AL152" s="31">
        <f t="shared" si="240"/>
        <v>1.9156075120870371E-2</v>
      </c>
      <c r="AM152" s="31"/>
      <c r="AN152" s="32">
        <f t="shared" si="242"/>
        <v>5.2268319755334079E-3</v>
      </c>
      <c r="AO152" s="95"/>
    </row>
    <row r="153" spans="1:41" s="145" customFormat="1" ht="6" customHeight="1">
      <c r="A153" s="250"/>
      <c r="B153" s="79"/>
      <c r="C153" s="79"/>
      <c r="D153" s="108"/>
      <c r="E153" s="108"/>
      <c r="F153" s="29"/>
      <c r="G153" s="29"/>
      <c r="H153" s="108"/>
      <c r="I153" s="108"/>
      <c r="J153" s="29"/>
      <c r="K153" s="29"/>
      <c r="L153" s="108"/>
      <c r="M153" s="108"/>
      <c r="N153" s="29"/>
      <c r="O153" s="29"/>
      <c r="P153" s="108"/>
      <c r="Q153" s="108"/>
      <c r="R153" s="29"/>
      <c r="S153" s="29"/>
      <c r="T153" s="108"/>
      <c r="U153" s="108"/>
      <c r="V153" s="29"/>
      <c r="W153" s="29"/>
      <c r="X153" s="108"/>
      <c r="Y153" s="108"/>
      <c r="Z153" s="29"/>
      <c r="AA153" s="29"/>
      <c r="AB153" s="108"/>
      <c r="AC153" s="108"/>
      <c r="AD153" s="29"/>
      <c r="AE153" s="29"/>
      <c r="AF153" s="108"/>
      <c r="AG153" s="108"/>
      <c r="AH153" s="29"/>
      <c r="AI153" s="29"/>
      <c r="AJ153" s="30"/>
      <c r="AK153" s="30"/>
      <c r="AL153" s="31"/>
      <c r="AM153" s="31"/>
      <c r="AN153" s="32"/>
      <c r="AO153" s="95"/>
    </row>
    <row r="154" spans="1:41" s="145" customFormat="1">
      <c r="A154" s="254" t="s">
        <v>226</v>
      </c>
      <c r="B154" s="79"/>
      <c r="C154" s="79"/>
      <c r="D154" s="108"/>
      <c r="E154" s="108"/>
      <c r="F154" s="29"/>
      <c r="G154" s="29"/>
      <c r="H154" s="108"/>
      <c r="I154" s="108"/>
      <c r="J154" s="29"/>
      <c r="K154" s="29"/>
      <c r="L154" s="108"/>
      <c r="M154" s="108"/>
      <c r="N154" s="29"/>
      <c r="O154" s="29"/>
      <c r="P154" s="108"/>
      <c r="Q154" s="108"/>
      <c r="R154" s="29"/>
      <c r="S154" s="29"/>
      <c r="T154" s="108"/>
      <c r="U154" s="108"/>
      <c r="V154" s="29"/>
      <c r="W154" s="29"/>
      <c r="X154" s="108"/>
      <c r="Y154" s="108"/>
      <c r="Z154" s="29"/>
      <c r="AA154" s="29"/>
      <c r="AB154" s="108"/>
      <c r="AC154" s="108"/>
      <c r="AD154" s="29"/>
      <c r="AE154" s="29"/>
      <c r="AF154" s="108"/>
      <c r="AG154" s="108"/>
      <c r="AH154" s="29"/>
      <c r="AI154" s="29"/>
      <c r="AJ154" s="30"/>
      <c r="AK154" s="30"/>
      <c r="AL154" s="31"/>
      <c r="AM154" s="31"/>
      <c r="AN154" s="32"/>
      <c r="AO154" s="95"/>
    </row>
    <row r="155" spans="1:41" s="145" customFormat="1">
      <c r="A155" s="255" t="s">
        <v>130</v>
      </c>
      <c r="B155" s="74">
        <v>77723084061</v>
      </c>
      <c r="C155" s="79"/>
      <c r="D155" s="85">
        <v>77723084061</v>
      </c>
      <c r="E155" s="86">
        <v>107.28</v>
      </c>
      <c r="F155" s="29">
        <f>((D155-B155)/B155)</f>
        <v>0</v>
      </c>
      <c r="G155" s="29" t="e">
        <f>((E155-C155)/C155)</f>
        <v>#DIV/0!</v>
      </c>
      <c r="H155" s="85">
        <v>77723084061</v>
      </c>
      <c r="I155" s="86">
        <v>107.28</v>
      </c>
      <c r="J155" s="29">
        <f>((H155-D155)/D155)</f>
        <v>0</v>
      </c>
      <c r="K155" s="29">
        <f>((I155-E155)/E155)</f>
        <v>0</v>
      </c>
      <c r="L155" s="85">
        <v>77723084061</v>
      </c>
      <c r="M155" s="86">
        <v>107.28</v>
      </c>
      <c r="N155" s="29">
        <f>((L155-H155)/H155)</f>
        <v>0</v>
      </c>
      <c r="O155" s="29">
        <f>((M155-I155)/I155)</f>
        <v>0</v>
      </c>
      <c r="P155" s="85">
        <v>77723084061</v>
      </c>
      <c r="Q155" s="86">
        <v>107.28</v>
      </c>
      <c r="R155" s="29">
        <f>((P155-L155)/L155)</f>
        <v>0</v>
      </c>
      <c r="S155" s="29">
        <f>((Q155-M155)/M155)</f>
        <v>0</v>
      </c>
      <c r="T155" s="85">
        <v>77723084061</v>
      </c>
      <c r="U155" s="86">
        <v>107.28</v>
      </c>
      <c r="V155" s="29">
        <f>((T155-P155)/P155)</f>
        <v>0</v>
      </c>
      <c r="W155" s="29">
        <f>((U155-Q155)/Q155)</f>
        <v>0</v>
      </c>
      <c r="X155" s="85">
        <v>77723084061</v>
      </c>
      <c r="Y155" s="86">
        <v>107.28</v>
      </c>
      <c r="Z155" s="29">
        <f>((X155-T155)/T155)</f>
        <v>0</v>
      </c>
      <c r="AA155" s="29">
        <f>((Y155-U155)/U155)</f>
        <v>0</v>
      </c>
      <c r="AB155" s="85">
        <v>77723084061</v>
      </c>
      <c r="AC155" s="86">
        <v>107.28</v>
      </c>
      <c r="AD155" s="29">
        <f>((AB155-X155)/X155)</f>
        <v>0</v>
      </c>
      <c r="AE155" s="29">
        <f>((AC155-Y155)/Y155)</f>
        <v>0</v>
      </c>
      <c r="AF155" s="85">
        <v>77723084061</v>
      </c>
      <c r="AG155" s="86">
        <v>107.28</v>
      </c>
      <c r="AH155" s="29">
        <f>((AF155-AB155)/AB155)</f>
        <v>0</v>
      </c>
      <c r="AI155" s="29">
        <f>((AG155-AC155)/AC155)</f>
        <v>0</v>
      </c>
      <c r="AJ155" s="30">
        <f t="shared" ref="AJ155" si="244">AVERAGE(F155,J155,N155,R155,V155,Z155,AD155,AH155)</f>
        <v>0</v>
      </c>
      <c r="AK155" s="30" t="e">
        <f t="shared" ref="AK155" si="245">AVERAGE(G155,K155,O155,S155,W155,AA155,AE155,AI155)</f>
        <v>#DIV/0!</v>
      </c>
      <c r="AL155" s="31">
        <f t="shared" ref="AL155" si="246">((AF155-D155)/D155)</f>
        <v>0</v>
      </c>
      <c r="AM155" s="31">
        <f t="shared" ref="AM155" si="247">((AG155-E155)/E155)</f>
        <v>0</v>
      </c>
      <c r="AN155" s="32">
        <f t="shared" ref="AN155" si="248">STDEV(F155,J155,N155,R155,V155,Z155,AD155,AH155)</f>
        <v>0</v>
      </c>
      <c r="AO155" s="95" t="e">
        <f t="shared" ref="AO155" si="249">STDEV(G155,K155,O155,S155,W155,AA155,AE155,AI155)</f>
        <v>#DIV/0!</v>
      </c>
    </row>
    <row r="156" spans="1:41" s="145" customFormat="1">
      <c r="A156" s="255" t="s">
        <v>227</v>
      </c>
      <c r="B156" s="74">
        <v>6790414702.6599998</v>
      </c>
      <c r="C156" s="79"/>
      <c r="D156" s="85">
        <v>6804481074.5799999</v>
      </c>
      <c r="E156" s="86">
        <v>100.88</v>
      </c>
      <c r="F156" s="29">
        <f>((D156-B156)/B156)</f>
        <v>2.0715041033487801E-3</v>
      </c>
      <c r="G156" s="29" t="e">
        <f>((E156-C156)/C156)</f>
        <v>#DIV/0!</v>
      </c>
      <c r="H156" s="85">
        <v>6818050482.79</v>
      </c>
      <c r="I156" s="86">
        <v>101.08</v>
      </c>
      <c r="J156" s="29">
        <f>((H156-D156)/D156)</f>
        <v>1.9941870748516406E-3</v>
      </c>
      <c r="K156" s="29">
        <f>((I156-E156)/E156)</f>
        <v>1.9825535289453096E-3</v>
      </c>
      <c r="L156" s="85">
        <v>6830491616.1099997</v>
      </c>
      <c r="M156" s="86">
        <v>101.27</v>
      </c>
      <c r="N156" s="29">
        <f>((L156-H156)/H156)</f>
        <v>1.824734702596201E-3</v>
      </c>
      <c r="O156" s="29">
        <f>((M156-I156)/I156)</f>
        <v>1.8796992481202783E-3</v>
      </c>
      <c r="P156" s="85">
        <v>6842842428.6899996</v>
      </c>
      <c r="Q156" s="86">
        <v>101.45</v>
      </c>
      <c r="R156" s="29">
        <f>((P156-L156)/L156)</f>
        <v>1.8081879422661199E-3</v>
      </c>
      <c r="S156" s="29">
        <f>((Q156-M156)/M156)</f>
        <v>1.7774266811494701E-3</v>
      </c>
      <c r="T156" s="85">
        <v>6854346329.7299995</v>
      </c>
      <c r="U156" s="86">
        <v>101.62</v>
      </c>
      <c r="V156" s="29">
        <f>((T156-P156)/P156)</f>
        <v>1.6811582554886156E-3</v>
      </c>
      <c r="W156" s="29">
        <f>((U156-Q156)/Q156)</f>
        <v>1.6757023164120425E-3</v>
      </c>
      <c r="X156" s="85">
        <v>6866246729.21</v>
      </c>
      <c r="Y156" s="86">
        <v>101.62</v>
      </c>
      <c r="Z156" s="29">
        <f>((X156-T156)/T156)</f>
        <v>1.7361829863168391E-3</v>
      </c>
      <c r="AA156" s="29">
        <f>((Y156-U156)/U156)</f>
        <v>0</v>
      </c>
      <c r="AB156" s="85">
        <v>6877609887.1800003</v>
      </c>
      <c r="AC156" s="86">
        <v>101.62</v>
      </c>
      <c r="AD156" s="29">
        <f>((AB156-X156)/X156)</f>
        <v>1.6549300393852381E-3</v>
      </c>
      <c r="AE156" s="29">
        <f>((AC156-Y156)/Y156)</f>
        <v>0</v>
      </c>
      <c r="AF156" s="85">
        <v>6752715387.1400003</v>
      </c>
      <c r="AG156" s="86">
        <v>100.11</v>
      </c>
      <c r="AH156" s="29">
        <f>((AF156-AB156)/AB156)</f>
        <v>-1.8159578994558234E-2</v>
      </c>
      <c r="AI156" s="29">
        <f>((AG156-AC156)/AC156)</f>
        <v>-1.4859279669356476E-2</v>
      </c>
      <c r="AJ156" s="30">
        <f t="shared" ref="AJ156" si="250">AVERAGE(F156,J156,N156,R156,V156,Z156,AD156,AH156)</f>
        <v>-6.7358673628809961E-4</v>
      </c>
      <c r="AK156" s="30" t="e">
        <f t="shared" ref="AK156" si="251">AVERAGE(G156,K156,O156,S156,W156,AA156,AE156,AI156)</f>
        <v>#DIV/0!</v>
      </c>
      <c r="AL156" s="31">
        <f t="shared" ref="AL156" si="252">((AF156-D156)/D156)</f>
        <v>-7.6075878340501916E-3</v>
      </c>
      <c r="AM156" s="31">
        <f t="shared" ref="AM156" si="253">((AG156-E156)/E156)</f>
        <v>-7.6328310864392946E-3</v>
      </c>
      <c r="AN156" s="32">
        <f t="shared" ref="AN156" si="254">STDEV(F156,J156,N156,R156,V156,Z156,AD156,AH156)</f>
        <v>7.0668955208222136E-3</v>
      </c>
      <c r="AO156" s="95" t="e">
        <f t="shared" ref="AO156" si="255">STDEV(G156,K156,O156,S156,W156,AA156,AE156,AI156)</f>
        <v>#DIV/0!</v>
      </c>
    </row>
    <row r="157" spans="1:41" s="145" customFormat="1">
      <c r="A157" s="250" t="s">
        <v>47</v>
      </c>
      <c r="B157" s="89">
        <f>SUM(B155:B156)</f>
        <v>84513498763.660004</v>
      </c>
      <c r="C157" s="79"/>
      <c r="D157" s="91">
        <f>SUM(D155:D156)</f>
        <v>84527565135.580002</v>
      </c>
      <c r="E157" s="108"/>
      <c r="F157" s="29"/>
      <c r="G157" s="29"/>
      <c r="H157" s="91">
        <f>SUM(H155:H156)</f>
        <v>84541134543.789993</v>
      </c>
      <c r="I157" s="108"/>
      <c r="J157" s="29"/>
      <c r="K157" s="29"/>
      <c r="L157" s="91">
        <f>SUM(L155:L156)</f>
        <v>84553575677.110001</v>
      </c>
      <c r="M157" s="108"/>
      <c r="N157" s="29"/>
      <c r="O157" s="29"/>
      <c r="P157" s="91">
        <f>SUM(P155:P156)</f>
        <v>84565926489.690002</v>
      </c>
      <c r="Q157" s="108"/>
      <c r="R157" s="29"/>
      <c r="S157" s="29"/>
      <c r="T157" s="91">
        <f>SUM(T155:T156)</f>
        <v>84577430390.729996</v>
      </c>
      <c r="U157" s="108"/>
      <c r="V157" s="29"/>
      <c r="W157" s="29"/>
      <c r="X157" s="91">
        <f>SUM(X155:X156)</f>
        <v>84589330790.210007</v>
      </c>
      <c r="Y157" s="108"/>
      <c r="Z157" s="29"/>
      <c r="AA157" s="29"/>
      <c r="AB157" s="91">
        <f>SUM(AB155:AB156)</f>
        <v>84600693948.179993</v>
      </c>
      <c r="AC157" s="108"/>
      <c r="AD157" s="29"/>
      <c r="AE157" s="29"/>
      <c r="AF157" s="91">
        <f>SUM(AF155:AF156)</f>
        <v>84475799448.139999</v>
      </c>
      <c r="AG157" s="108"/>
      <c r="AH157" s="29"/>
      <c r="AI157" s="29"/>
      <c r="AJ157" s="30"/>
      <c r="AK157" s="30"/>
      <c r="AL157" s="31"/>
      <c r="AM157" s="31"/>
      <c r="AN157" s="32"/>
      <c r="AO157" s="95"/>
    </row>
    <row r="158" spans="1:41" ht="6" customHeight="1">
      <c r="A158" s="249"/>
      <c r="B158" s="79"/>
      <c r="C158" s="79"/>
      <c r="D158" s="108"/>
      <c r="E158" s="108"/>
      <c r="F158" s="29"/>
      <c r="G158" s="29"/>
      <c r="H158" s="108"/>
      <c r="I158" s="108"/>
      <c r="J158" s="29"/>
      <c r="K158" s="29"/>
      <c r="L158" s="108"/>
      <c r="M158" s="108"/>
      <c r="N158" s="29"/>
      <c r="O158" s="29"/>
      <c r="P158" s="108"/>
      <c r="Q158" s="108"/>
      <c r="R158" s="29"/>
      <c r="S158" s="29"/>
      <c r="T158" s="108"/>
      <c r="U158" s="108"/>
      <c r="V158" s="29"/>
      <c r="W158" s="29"/>
      <c r="X158" s="108"/>
      <c r="Y158" s="108"/>
      <c r="Z158" s="29"/>
      <c r="AA158" s="29"/>
      <c r="AB158" s="108"/>
      <c r="AC158" s="108"/>
      <c r="AD158" s="29"/>
      <c r="AE158" s="29"/>
      <c r="AF158" s="108"/>
      <c r="AG158" s="108"/>
      <c r="AH158" s="29"/>
      <c r="AI158" s="29"/>
      <c r="AJ158" s="30"/>
      <c r="AK158" s="30"/>
      <c r="AL158" s="31"/>
      <c r="AM158" s="31"/>
      <c r="AN158" s="32"/>
      <c r="AO158" s="95"/>
    </row>
    <row r="159" spans="1:41" ht="25.5">
      <c r="A159" s="245" t="s">
        <v>51</v>
      </c>
      <c r="B159" s="98" t="s">
        <v>81</v>
      </c>
      <c r="C159" s="99" t="s">
        <v>82</v>
      </c>
      <c r="D159" s="98" t="s">
        <v>81</v>
      </c>
      <c r="E159" s="99" t="s">
        <v>82</v>
      </c>
      <c r="F159" s="282" t="s">
        <v>80</v>
      </c>
      <c r="G159" s="282" t="s">
        <v>4</v>
      </c>
      <c r="H159" s="98" t="s">
        <v>81</v>
      </c>
      <c r="I159" s="99" t="s">
        <v>82</v>
      </c>
      <c r="J159" s="286" t="s">
        <v>80</v>
      </c>
      <c r="K159" s="286" t="s">
        <v>4</v>
      </c>
      <c r="L159" s="98" t="s">
        <v>81</v>
      </c>
      <c r="M159" s="99" t="s">
        <v>82</v>
      </c>
      <c r="N159" s="289" t="s">
        <v>80</v>
      </c>
      <c r="O159" s="289" t="s">
        <v>4</v>
      </c>
      <c r="P159" s="98" t="s">
        <v>81</v>
      </c>
      <c r="Q159" s="99" t="s">
        <v>82</v>
      </c>
      <c r="R159" s="291" t="s">
        <v>80</v>
      </c>
      <c r="S159" s="291" t="s">
        <v>4</v>
      </c>
      <c r="T159" s="98" t="s">
        <v>81</v>
      </c>
      <c r="U159" s="99" t="s">
        <v>82</v>
      </c>
      <c r="V159" s="293" t="s">
        <v>80</v>
      </c>
      <c r="W159" s="293" t="s">
        <v>4</v>
      </c>
      <c r="X159" s="98" t="s">
        <v>81</v>
      </c>
      <c r="Y159" s="99" t="s">
        <v>82</v>
      </c>
      <c r="Z159" s="326" t="s">
        <v>80</v>
      </c>
      <c r="AA159" s="326" t="s">
        <v>4</v>
      </c>
      <c r="AB159" s="98" t="s">
        <v>81</v>
      </c>
      <c r="AC159" s="99" t="s">
        <v>82</v>
      </c>
      <c r="AD159" s="383" t="s">
        <v>80</v>
      </c>
      <c r="AE159" s="383" t="s">
        <v>4</v>
      </c>
      <c r="AF159" s="98" t="s">
        <v>81</v>
      </c>
      <c r="AG159" s="99" t="s">
        <v>82</v>
      </c>
      <c r="AH159" s="388" t="s">
        <v>80</v>
      </c>
      <c r="AI159" s="388" t="s">
        <v>4</v>
      </c>
      <c r="AJ159" s="26" t="s">
        <v>86</v>
      </c>
      <c r="AK159" s="26" t="s">
        <v>86</v>
      </c>
      <c r="AL159" s="27" t="s">
        <v>86</v>
      </c>
      <c r="AM159" s="27" t="s">
        <v>86</v>
      </c>
      <c r="AN159" s="21" t="s">
        <v>86</v>
      </c>
      <c r="AO159" s="22" t="s">
        <v>86</v>
      </c>
    </row>
    <row r="160" spans="1:41">
      <c r="A160" s="249" t="s">
        <v>35</v>
      </c>
      <c r="B160" s="88">
        <v>2808631000</v>
      </c>
      <c r="C160" s="87">
        <v>18.489999999999998</v>
      </c>
      <c r="D160" s="88">
        <v>2808631000</v>
      </c>
      <c r="E160" s="87">
        <v>17.579999999999998</v>
      </c>
      <c r="F160" s="29">
        <f t="shared" ref="F160:F171" si="256">((D160-B160)/B160)</f>
        <v>0</v>
      </c>
      <c r="G160" s="29">
        <f t="shared" ref="G160:G171" si="257">((E160-C160)/C160)</f>
        <v>-4.9215792320173077E-2</v>
      </c>
      <c r="H160" s="88">
        <v>2624832000</v>
      </c>
      <c r="I160" s="87">
        <v>17.48</v>
      </c>
      <c r="J160" s="29">
        <f t="shared" ref="J160:J171" si="258">((H160-D160)/D160)</f>
        <v>-6.5440778799351007E-2</v>
      </c>
      <c r="K160" s="29">
        <f t="shared" ref="K160:K171" si="259">((I160-E160)/E160)</f>
        <v>-5.6882821387939635E-3</v>
      </c>
      <c r="L160" s="88">
        <v>2679516000</v>
      </c>
      <c r="M160" s="87">
        <v>17.64</v>
      </c>
      <c r="N160" s="29">
        <f t="shared" ref="N160:N171" si="260">((L160-H160)/H160)</f>
        <v>2.0833333333333332E-2</v>
      </c>
      <c r="O160" s="29">
        <f t="shared" ref="O160:O171" si="261">((M160-I160)/I160)</f>
        <v>9.1533180778032124E-3</v>
      </c>
      <c r="P160" s="88">
        <v>2652174000</v>
      </c>
      <c r="Q160" s="87">
        <v>17.670000000000002</v>
      </c>
      <c r="R160" s="29">
        <f t="shared" ref="R160:R171" si="262">((P160-L160)/L160)</f>
        <v>-1.020408163265306E-2</v>
      </c>
      <c r="S160" s="29">
        <f t="shared" ref="S160:S171" si="263">((Q160-M160)/M160)</f>
        <v>1.7006802721089079E-3</v>
      </c>
      <c r="T160" s="88">
        <v>2564072000</v>
      </c>
      <c r="U160" s="87">
        <v>17.88</v>
      </c>
      <c r="V160" s="29">
        <f t="shared" ref="V160:V171" si="264">((T160-P160)/P160)</f>
        <v>-3.3218785796105384E-2</v>
      </c>
      <c r="W160" s="29">
        <f t="shared" ref="W160:W171" si="265">((U160-Q160)/Q160)</f>
        <v>1.188455008488949E-2</v>
      </c>
      <c r="X160" s="88">
        <v>2640022000</v>
      </c>
      <c r="Y160" s="87">
        <v>17.93</v>
      </c>
      <c r="Z160" s="29">
        <f t="shared" ref="Z160:Z171" si="266">((X160-T160)/T160)</f>
        <v>2.9620853080568721E-2</v>
      </c>
      <c r="AA160" s="29">
        <f t="shared" ref="AA160:AA171" si="267">((Y160-U160)/U160)</f>
        <v>2.796420581655521E-3</v>
      </c>
      <c r="AB160" s="88">
        <v>2749390000</v>
      </c>
      <c r="AC160" s="87">
        <v>18.010000000000002</v>
      </c>
      <c r="AD160" s="29">
        <f t="shared" ref="AD160:AD171" si="268">((AB160-X160)/X160)</f>
        <v>4.1426927502876867E-2</v>
      </c>
      <c r="AE160" s="29">
        <f t="shared" ref="AE160:AE171" si="269">((AC160-Y160)/Y160)</f>
        <v>4.4617958728389211E-3</v>
      </c>
      <c r="AF160" s="88">
        <v>2529135000</v>
      </c>
      <c r="AG160" s="87">
        <v>18.39</v>
      </c>
      <c r="AH160" s="29">
        <f t="shared" ref="AH160:AH171" si="270">((AF160-AB160)/AB160)</f>
        <v>-8.0110497237569064E-2</v>
      </c>
      <c r="AI160" s="29">
        <f t="shared" ref="AI160:AI171" si="271">((AG160-AC160)/AC160)</f>
        <v>2.1099389228206495E-2</v>
      </c>
      <c r="AJ160" s="30">
        <f t="shared" ref="AJ160" si="272">AVERAGE(F160,J160,N160,R160,V160,Z160,AD160,AH160)</f>
        <v>-1.2136628693612449E-2</v>
      </c>
      <c r="AK160" s="30">
        <f t="shared" ref="AK160" si="273">AVERAGE(G160,K160,O160,S160,W160,AA160,AE160,AI160)</f>
        <v>-4.7599004268306143E-4</v>
      </c>
      <c r="AL160" s="31">
        <f t="shared" ref="AL160" si="274">((AF160-D160)/D160)</f>
        <v>-9.9513250405624656E-2</v>
      </c>
      <c r="AM160" s="31">
        <f t="shared" ref="AM160" si="275">((AG160-E160)/E160)</f>
        <v>4.6075085324232212E-2</v>
      </c>
      <c r="AN160" s="32">
        <f t="shared" ref="AN160" si="276">STDEV(F160,J160,N160,R160,V160,Z160,AD160,AH160)</f>
        <v>4.4331590313718444E-2</v>
      </c>
      <c r="AO160" s="95">
        <f t="shared" ref="AO160" si="277">STDEV(G160,K160,O160,S160,W160,AA160,AE160,AI160)</f>
        <v>2.1225214545280924E-2</v>
      </c>
    </row>
    <row r="161" spans="1:41">
      <c r="A161" s="249" t="s">
        <v>67</v>
      </c>
      <c r="B161" s="88">
        <v>333148394.63</v>
      </c>
      <c r="C161" s="87">
        <v>3.91</v>
      </c>
      <c r="D161" s="88">
        <v>333148394.63</v>
      </c>
      <c r="E161" s="87">
        <v>3.87</v>
      </c>
      <c r="F161" s="29">
        <f t="shared" si="256"/>
        <v>0</v>
      </c>
      <c r="G161" s="29">
        <f t="shared" si="257"/>
        <v>-1.0230179028133002E-2</v>
      </c>
      <c r="H161" s="88">
        <v>333148394.63</v>
      </c>
      <c r="I161" s="87">
        <v>4.08</v>
      </c>
      <c r="J161" s="29">
        <f t="shared" si="258"/>
        <v>0</v>
      </c>
      <c r="K161" s="29">
        <f t="shared" si="259"/>
        <v>5.4263565891472861E-2</v>
      </c>
      <c r="L161" s="88">
        <v>333148394.63</v>
      </c>
      <c r="M161" s="87">
        <v>3.91</v>
      </c>
      <c r="N161" s="29">
        <f t="shared" si="260"/>
        <v>0</v>
      </c>
      <c r="O161" s="29">
        <f t="shared" si="261"/>
        <v>-4.166666666666665E-2</v>
      </c>
      <c r="P161" s="88">
        <v>338260646.20999998</v>
      </c>
      <c r="Q161" s="87">
        <v>4.01</v>
      </c>
      <c r="R161" s="29">
        <f t="shared" si="262"/>
        <v>1.5345268542199439E-2</v>
      </c>
      <c r="S161" s="29">
        <f t="shared" si="263"/>
        <v>2.557544757033239E-2</v>
      </c>
      <c r="T161" s="88">
        <v>344224939.72000003</v>
      </c>
      <c r="U161" s="87">
        <v>4.1100000000000003</v>
      </c>
      <c r="V161" s="29">
        <f t="shared" si="264"/>
        <v>1.7632241813602165E-2</v>
      </c>
      <c r="W161" s="29">
        <f t="shared" si="265"/>
        <v>2.493765586034926E-2</v>
      </c>
      <c r="X161" s="88">
        <v>348485149.37</v>
      </c>
      <c r="Y161" s="87">
        <v>4.1399999999999997</v>
      </c>
      <c r="Z161" s="29">
        <f t="shared" si="266"/>
        <v>1.2376237623762306E-2</v>
      </c>
      <c r="AA161" s="29">
        <f t="shared" si="267"/>
        <v>7.2992700729925444E-3</v>
      </c>
      <c r="AB161" s="88">
        <v>351893317.08999997</v>
      </c>
      <c r="AC161" s="87">
        <v>4.17</v>
      </c>
      <c r="AD161" s="29">
        <f t="shared" si="268"/>
        <v>9.7799511002444103E-3</v>
      </c>
      <c r="AE161" s="29">
        <f t="shared" si="269"/>
        <v>7.2463768115942637E-3</v>
      </c>
      <c r="AF161" s="88">
        <v>351893317.08999997</v>
      </c>
      <c r="AG161" s="87">
        <v>4.24</v>
      </c>
      <c r="AH161" s="29">
        <f t="shared" si="270"/>
        <v>0</v>
      </c>
      <c r="AI161" s="29">
        <f t="shared" si="271"/>
        <v>1.6786570743405345E-2</v>
      </c>
      <c r="AJ161" s="30">
        <f t="shared" ref="AJ161:AJ173" si="278">AVERAGE(F161,J161,N161,R161,V161,Z161,AD161,AH161)</f>
        <v>6.8917123849760401E-3</v>
      </c>
      <c r="AK161" s="30">
        <f t="shared" ref="AK161:AK171" si="279">AVERAGE(G161,K161,O161,S161,W161,AA161,AE161,AI161)</f>
        <v>1.0526505156918376E-2</v>
      </c>
      <c r="AL161" s="31">
        <f t="shared" ref="AL161:AL173" si="280">((AF161-D161)/D161)</f>
        <v>5.6265984654731392E-2</v>
      </c>
      <c r="AM161" s="31">
        <f t="shared" ref="AM161:AM171" si="281">((AG161-E161)/E161)</f>
        <v>9.5607235142118885E-2</v>
      </c>
      <c r="AN161" s="32">
        <f t="shared" ref="AN161:AN173" si="282">STDEV(F161,J161,N161,R161,V161,Z161,AD161,AH161)</f>
        <v>7.7018209578802177E-3</v>
      </c>
      <c r="AO161" s="95">
        <f t="shared" ref="AO161:AO171" si="283">STDEV(G161,K161,O161,S161,W161,AA161,AE161,AI161)</f>
        <v>2.8189188015512578E-2</v>
      </c>
    </row>
    <row r="162" spans="1:41">
      <c r="A162" s="249" t="s">
        <v>56</v>
      </c>
      <c r="B162" s="88">
        <v>142017124.47999999</v>
      </c>
      <c r="C162" s="87">
        <v>5.53</v>
      </c>
      <c r="D162" s="88">
        <v>142017124.47999999</v>
      </c>
      <c r="E162" s="87">
        <v>5.51</v>
      </c>
      <c r="F162" s="29">
        <f t="shared" si="256"/>
        <v>0</v>
      </c>
      <c r="G162" s="29">
        <f t="shared" si="257"/>
        <v>-3.6166365280290162E-3</v>
      </c>
      <c r="H162" s="88">
        <v>142017124.47999999</v>
      </c>
      <c r="I162" s="87">
        <v>5.52</v>
      </c>
      <c r="J162" s="29">
        <f t="shared" si="258"/>
        <v>0</v>
      </c>
      <c r="K162" s="29">
        <f t="shared" si="259"/>
        <v>1.8148820326678379E-3</v>
      </c>
      <c r="L162" s="88">
        <v>140989875.84</v>
      </c>
      <c r="M162" s="87">
        <v>5.49</v>
      </c>
      <c r="N162" s="29">
        <f t="shared" si="260"/>
        <v>-7.2332730560577662E-3</v>
      </c>
      <c r="O162" s="29">
        <f t="shared" si="261"/>
        <v>-5.4347826086955367E-3</v>
      </c>
      <c r="P162" s="88">
        <v>142530748.80000001</v>
      </c>
      <c r="Q162" s="87">
        <v>5.6</v>
      </c>
      <c r="R162" s="29">
        <f t="shared" si="262"/>
        <v>1.0928961748633939E-2</v>
      </c>
      <c r="S162" s="29">
        <f t="shared" si="263"/>
        <v>2.0036429872495341E-2</v>
      </c>
      <c r="T162" s="88">
        <v>151519174.40000001</v>
      </c>
      <c r="U162" s="87">
        <v>5.94</v>
      </c>
      <c r="V162" s="29">
        <f t="shared" si="264"/>
        <v>6.3063063063063016E-2</v>
      </c>
      <c r="W162" s="29">
        <f t="shared" si="265"/>
        <v>6.0714285714285852E-2</v>
      </c>
      <c r="X162" s="88">
        <v>150235113.59999999</v>
      </c>
      <c r="Y162" s="87">
        <v>5.89</v>
      </c>
      <c r="Z162" s="29">
        <f t="shared" si="266"/>
        <v>-8.4745762711865187E-3</v>
      </c>
      <c r="AA162" s="29">
        <f t="shared" si="267"/>
        <v>-8.4175084175085371E-3</v>
      </c>
      <c r="AB162" s="88">
        <v>143557997.44</v>
      </c>
      <c r="AC162" s="87">
        <v>5.64</v>
      </c>
      <c r="AD162" s="29">
        <f t="shared" si="268"/>
        <v>-4.4444444444444425E-2</v>
      </c>
      <c r="AE162" s="29">
        <f t="shared" si="269"/>
        <v>-4.2444821731748732E-2</v>
      </c>
      <c r="AF162" s="88">
        <v>143557997.44</v>
      </c>
      <c r="AG162" s="87">
        <v>5.69</v>
      </c>
      <c r="AH162" s="29">
        <f t="shared" si="270"/>
        <v>0</v>
      </c>
      <c r="AI162" s="29">
        <f t="shared" si="271"/>
        <v>8.8652482269504819E-3</v>
      </c>
      <c r="AJ162" s="30">
        <f t="shared" si="278"/>
        <v>1.7299663800010318E-3</v>
      </c>
      <c r="AK162" s="30">
        <f t="shared" si="279"/>
        <v>3.9396370700522133E-3</v>
      </c>
      <c r="AL162" s="31">
        <f t="shared" si="280"/>
        <v>1.0849909584086858E-2</v>
      </c>
      <c r="AM162" s="31">
        <f t="shared" si="281"/>
        <v>3.2667876588021887E-2</v>
      </c>
      <c r="AN162" s="32">
        <f t="shared" si="282"/>
        <v>2.9693426839830228E-2</v>
      </c>
      <c r="AO162" s="95">
        <f t="shared" si="283"/>
        <v>2.9180320605254009E-2</v>
      </c>
    </row>
    <row r="163" spans="1:41">
      <c r="A163" s="249" t="s">
        <v>57</v>
      </c>
      <c r="B163" s="88">
        <v>231057179.84999999</v>
      </c>
      <c r="C163" s="87">
        <v>21.95</v>
      </c>
      <c r="D163" s="88">
        <v>231057179.84999999</v>
      </c>
      <c r="E163" s="87">
        <v>22.02</v>
      </c>
      <c r="F163" s="29">
        <f t="shared" si="256"/>
        <v>0</v>
      </c>
      <c r="G163" s="29">
        <f t="shared" si="257"/>
        <v>3.1890660592255255E-3</v>
      </c>
      <c r="H163" s="88">
        <v>218004291.33000001</v>
      </c>
      <c r="I163" s="87">
        <v>20.83</v>
      </c>
      <c r="J163" s="29">
        <f t="shared" si="258"/>
        <v>-5.6492027334851855E-2</v>
      </c>
      <c r="K163" s="29">
        <f t="shared" si="259"/>
        <v>-5.4041780199818409E-2</v>
      </c>
      <c r="L163" s="88">
        <v>218004291.33000001</v>
      </c>
      <c r="M163" s="87">
        <v>20.71</v>
      </c>
      <c r="N163" s="29">
        <f t="shared" si="260"/>
        <v>0</v>
      </c>
      <c r="O163" s="29">
        <f t="shared" si="261"/>
        <v>-5.7609217474794746E-3</v>
      </c>
      <c r="P163" s="88">
        <v>220004330.69999999</v>
      </c>
      <c r="Q163" s="87">
        <v>21</v>
      </c>
      <c r="R163" s="29">
        <f t="shared" si="262"/>
        <v>9.1743119266053889E-3</v>
      </c>
      <c r="S163" s="29">
        <f t="shared" si="263"/>
        <v>1.4002897151134676E-2</v>
      </c>
      <c r="T163" s="88">
        <v>211267316.61000001</v>
      </c>
      <c r="U163" s="87">
        <v>20.18</v>
      </c>
      <c r="V163" s="29">
        <f t="shared" si="264"/>
        <v>-3.9712918660286964E-2</v>
      </c>
      <c r="W163" s="29">
        <f t="shared" si="265"/>
        <v>-3.904761904761906E-2</v>
      </c>
      <c r="X163" s="88">
        <v>212214703.68000001</v>
      </c>
      <c r="Y163" s="87">
        <v>20.25</v>
      </c>
      <c r="Z163" s="29">
        <f t="shared" si="266"/>
        <v>4.4843049327353921E-3</v>
      </c>
      <c r="AA163" s="29">
        <f t="shared" si="267"/>
        <v>3.4687809712586862E-3</v>
      </c>
      <c r="AB163" s="88">
        <v>219688535.00999999</v>
      </c>
      <c r="AC163" s="87">
        <v>20.97</v>
      </c>
      <c r="AD163" s="29">
        <f t="shared" si="268"/>
        <v>3.5218253968253892E-2</v>
      </c>
      <c r="AE163" s="29">
        <f t="shared" si="269"/>
        <v>3.55555555555555E-2</v>
      </c>
      <c r="AF163" s="88">
        <v>223267552.83000001</v>
      </c>
      <c r="AG163" s="87">
        <v>21.88</v>
      </c>
      <c r="AH163" s="29">
        <f t="shared" si="270"/>
        <v>1.6291327264015436E-2</v>
      </c>
      <c r="AI163" s="29">
        <f t="shared" si="271"/>
        <v>4.3395326657129245E-2</v>
      </c>
      <c r="AJ163" s="30">
        <f t="shared" si="278"/>
        <v>-3.8795934879410875E-3</v>
      </c>
      <c r="AK163" s="30">
        <f t="shared" si="279"/>
        <v>9.5163174923336771E-5</v>
      </c>
      <c r="AL163" s="31">
        <f t="shared" si="280"/>
        <v>-3.3712984054669624E-2</v>
      </c>
      <c r="AM163" s="31">
        <f t="shared" si="281"/>
        <v>-6.3578564940963023E-3</v>
      </c>
      <c r="AN163" s="32">
        <f t="shared" si="282"/>
        <v>2.9899987679211294E-2</v>
      </c>
      <c r="AO163" s="95">
        <f t="shared" si="283"/>
        <v>3.3474898806035526E-2</v>
      </c>
    </row>
    <row r="164" spans="1:41">
      <c r="A164" s="249" t="s">
        <v>101</v>
      </c>
      <c r="B164" s="88">
        <v>635354392.32000005</v>
      </c>
      <c r="C164" s="87">
        <v>180.48</v>
      </c>
      <c r="D164" s="88">
        <v>635354392.32000005</v>
      </c>
      <c r="E164" s="87">
        <v>157.81</v>
      </c>
      <c r="F164" s="29">
        <f t="shared" si="256"/>
        <v>0</v>
      </c>
      <c r="G164" s="29">
        <f t="shared" si="257"/>
        <v>-0.12560948581560277</v>
      </c>
      <c r="H164" s="88">
        <v>635354392.32000005</v>
      </c>
      <c r="I164" s="87">
        <v>159.6</v>
      </c>
      <c r="J164" s="29">
        <f t="shared" si="258"/>
        <v>0</v>
      </c>
      <c r="K164" s="29">
        <f t="shared" si="259"/>
        <v>1.1342753944616894E-2</v>
      </c>
      <c r="L164" s="88">
        <v>635354392.32000005</v>
      </c>
      <c r="M164" s="87">
        <v>180.48</v>
      </c>
      <c r="N164" s="29">
        <f t="shared" si="260"/>
        <v>0</v>
      </c>
      <c r="O164" s="29">
        <f t="shared" si="261"/>
        <v>0.1308270676691729</v>
      </c>
      <c r="P164" s="88">
        <v>635354392.32000005</v>
      </c>
      <c r="Q164" s="87">
        <v>159.82</v>
      </c>
      <c r="R164" s="29">
        <f t="shared" si="262"/>
        <v>0</v>
      </c>
      <c r="S164" s="29">
        <f t="shared" si="263"/>
        <v>-0.11447251773049644</v>
      </c>
      <c r="T164" s="88">
        <v>635354392.32000005</v>
      </c>
      <c r="U164" s="87">
        <v>159.77000000000001</v>
      </c>
      <c r="V164" s="29">
        <f t="shared" si="264"/>
        <v>0</v>
      </c>
      <c r="W164" s="29">
        <f t="shared" si="265"/>
        <v>-3.1285195845315322E-4</v>
      </c>
      <c r="X164" s="88">
        <v>635354392.32000005</v>
      </c>
      <c r="Y164" s="87">
        <v>159.9</v>
      </c>
      <c r="Z164" s="29">
        <f t="shared" si="266"/>
        <v>0</v>
      </c>
      <c r="AA164" s="29">
        <f t="shared" si="267"/>
        <v>8.1366965012202191E-4</v>
      </c>
      <c r="AB164" s="88">
        <v>635354392.32000005</v>
      </c>
      <c r="AC164" s="87">
        <v>160.88999999999999</v>
      </c>
      <c r="AD164" s="29">
        <f t="shared" si="268"/>
        <v>0</v>
      </c>
      <c r="AE164" s="29">
        <f t="shared" si="269"/>
        <v>6.1913696060036313E-3</v>
      </c>
      <c r="AF164" s="88">
        <v>635354392.32000005</v>
      </c>
      <c r="AG164" s="87">
        <v>161.46</v>
      </c>
      <c r="AH164" s="29">
        <f t="shared" si="270"/>
        <v>0</v>
      </c>
      <c r="AI164" s="29">
        <f t="shared" si="271"/>
        <v>3.5427932127541899E-3</v>
      </c>
      <c r="AJ164" s="30">
        <f t="shared" si="278"/>
        <v>0</v>
      </c>
      <c r="AK164" s="30">
        <f t="shared" si="279"/>
        <v>-1.0959650177735338E-2</v>
      </c>
      <c r="AL164" s="31">
        <f t="shared" si="280"/>
        <v>0</v>
      </c>
      <c r="AM164" s="31">
        <f t="shared" si="281"/>
        <v>2.3129079272542968E-2</v>
      </c>
      <c r="AN164" s="32">
        <f t="shared" si="282"/>
        <v>0</v>
      </c>
      <c r="AO164" s="95">
        <f t="shared" si="283"/>
        <v>8.0371292728746171E-2</v>
      </c>
    </row>
    <row r="165" spans="1:41">
      <c r="A165" s="249" t="s">
        <v>37</v>
      </c>
      <c r="B165" s="88">
        <v>575974574</v>
      </c>
      <c r="C165" s="87">
        <v>9199.99</v>
      </c>
      <c r="D165" s="88">
        <v>575974574</v>
      </c>
      <c r="E165" s="87">
        <v>9199.99</v>
      </c>
      <c r="F165" s="29">
        <f t="shared" si="256"/>
        <v>0</v>
      </c>
      <c r="G165" s="29">
        <f t="shared" si="257"/>
        <v>0</v>
      </c>
      <c r="H165" s="88">
        <v>514472258.30000001</v>
      </c>
      <c r="I165" s="87">
        <v>8998.99</v>
      </c>
      <c r="J165" s="29">
        <f t="shared" si="258"/>
        <v>-0.10677956714804565</v>
      </c>
      <c r="K165" s="29">
        <f t="shared" si="259"/>
        <v>-2.1847849834619387E-2</v>
      </c>
      <c r="L165" s="88">
        <v>514472258.30000001</v>
      </c>
      <c r="M165" s="87">
        <v>8998.99</v>
      </c>
      <c r="N165" s="29">
        <f t="shared" si="260"/>
        <v>0</v>
      </c>
      <c r="O165" s="29">
        <f t="shared" si="261"/>
        <v>0</v>
      </c>
      <c r="P165" s="88">
        <v>514461396</v>
      </c>
      <c r="Q165" s="87">
        <v>8998.7999999999993</v>
      </c>
      <c r="R165" s="29">
        <f t="shared" si="262"/>
        <v>-2.1113480512836276E-5</v>
      </c>
      <c r="S165" s="29">
        <f t="shared" si="263"/>
        <v>-2.1113480512869704E-5</v>
      </c>
      <c r="T165" s="88">
        <v>519671869.80000001</v>
      </c>
      <c r="U165" s="87">
        <v>9089.94</v>
      </c>
      <c r="V165" s="29">
        <f t="shared" si="264"/>
        <v>1.0128017068942549E-2</v>
      </c>
      <c r="W165" s="29">
        <f t="shared" si="265"/>
        <v>1.0128017068942664E-2</v>
      </c>
      <c r="X165" s="88">
        <v>520189258.30000001</v>
      </c>
      <c r="Y165" s="87">
        <v>9098.99</v>
      </c>
      <c r="Z165" s="29">
        <f t="shared" si="266"/>
        <v>9.9560613161362994E-4</v>
      </c>
      <c r="AA165" s="29">
        <f t="shared" si="267"/>
        <v>9.9560613161354993E-4</v>
      </c>
      <c r="AB165" s="88">
        <v>517387928.30000001</v>
      </c>
      <c r="AC165" s="87">
        <v>9049.99</v>
      </c>
      <c r="AD165" s="29">
        <f t="shared" si="268"/>
        <v>-5.3852130840895528E-3</v>
      </c>
      <c r="AE165" s="29">
        <f t="shared" si="269"/>
        <v>-5.3852130840895528E-3</v>
      </c>
      <c r="AF165" s="88">
        <v>485945000</v>
      </c>
      <c r="AG165" s="87">
        <v>8500</v>
      </c>
      <c r="AH165" s="29">
        <f t="shared" si="270"/>
        <v>-6.0772442842478298E-2</v>
      </c>
      <c r="AI165" s="29">
        <f t="shared" si="271"/>
        <v>-6.0772442842478257E-2</v>
      </c>
      <c r="AJ165" s="30">
        <f t="shared" si="278"/>
        <v>-2.0229339169321271E-2</v>
      </c>
      <c r="AK165" s="30">
        <f t="shared" si="279"/>
        <v>-9.6128745051429817E-3</v>
      </c>
      <c r="AL165" s="31">
        <f t="shared" si="280"/>
        <v>-0.15630824356493209</v>
      </c>
      <c r="AM165" s="31">
        <f t="shared" si="281"/>
        <v>-7.6085952267339399E-2</v>
      </c>
      <c r="AN165" s="32">
        <f t="shared" si="282"/>
        <v>4.132437086307892E-2</v>
      </c>
      <c r="AO165" s="95">
        <f t="shared" si="283"/>
        <v>2.2563967573113269E-2</v>
      </c>
    </row>
    <row r="166" spans="1:41">
      <c r="A166" s="249" t="s">
        <v>52</v>
      </c>
      <c r="B166" s="88">
        <v>567120000</v>
      </c>
      <c r="C166" s="87">
        <v>13.9</v>
      </c>
      <c r="D166" s="88">
        <v>567120000</v>
      </c>
      <c r="E166" s="87">
        <v>13.9</v>
      </c>
      <c r="F166" s="29">
        <f t="shared" si="256"/>
        <v>0</v>
      </c>
      <c r="G166" s="29">
        <f t="shared" si="257"/>
        <v>0</v>
      </c>
      <c r="H166" s="88">
        <v>567120000</v>
      </c>
      <c r="I166" s="87">
        <v>13.9</v>
      </c>
      <c r="J166" s="29">
        <f t="shared" si="258"/>
        <v>0</v>
      </c>
      <c r="K166" s="29">
        <f t="shared" si="259"/>
        <v>0</v>
      </c>
      <c r="L166" s="88">
        <v>456631650.94999999</v>
      </c>
      <c r="M166" s="87">
        <v>13.9</v>
      </c>
      <c r="N166" s="29">
        <f t="shared" si="260"/>
        <v>-0.19482358063549163</v>
      </c>
      <c r="O166" s="29">
        <f t="shared" si="261"/>
        <v>0</v>
      </c>
      <c r="P166" s="88">
        <v>567120000</v>
      </c>
      <c r="Q166" s="87">
        <v>13.9</v>
      </c>
      <c r="R166" s="29">
        <f t="shared" si="262"/>
        <v>0.24196384289204301</v>
      </c>
      <c r="S166" s="29">
        <f t="shared" si="263"/>
        <v>0</v>
      </c>
      <c r="T166" s="88">
        <v>447046977.48000002</v>
      </c>
      <c r="U166" s="87">
        <v>13.38</v>
      </c>
      <c r="V166" s="29">
        <f t="shared" si="264"/>
        <v>-0.21172418980110025</v>
      </c>
      <c r="W166" s="29">
        <f t="shared" si="265"/>
        <v>-3.7410071942446013E-2</v>
      </c>
      <c r="X166" s="88">
        <v>467458823.72000003</v>
      </c>
      <c r="Y166" s="87">
        <v>14</v>
      </c>
      <c r="Z166" s="29">
        <f t="shared" si="266"/>
        <v>4.5659286983800701E-2</v>
      </c>
      <c r="AA166" s="29">
        <f t="shared" si="267"/>
        <v>4.6337817638266006E-2</v>
      </c>
      <c r="AB166" s="88">
        <v>461315636.64999998</v>
      </c>
      <c r="AC166" s="87">
        <v>13.81</v>
      </c>
      <c r="AD166" s="29">
        <f t="shared" si="268"/>
        <v>-1.3141664587937521E-2</v>
      </c>
      <c r="AE166" s="29">
        <f t="shared" si="269"/>
        <v>-1.3571428571428536E-2</v>
      </c>
      <c r="AF166" s="88">
        <v>470331135.83999997</v>
      </c>
      <c r="AG166" s="87">
        <v>14.08</v>
      </c>
      <c r="AH166" s="29">
        <f t="shared" si="270"/>
        <v>1.9543016697784413E-2</v>
      </c>
      <c r="AI166" s="29">
        <f t="shared" si="271"/>
        <v>1.955104996379432E-2</v>
      </c>
      <c r="AJ166" s="30">
        <f t="shared" si="278"/>
        <v>-1.4065411056362661E-2</v>
      </c>
      <c r="AK166" s="30">
        <f t="shared" si="279"/>
        <v>1.863420886023222E-3</v>
      </c>
      <c r="AL166" s="31">
        <f t="shared" si="280"/>
        <v>-0.17066734405416847</v>
      </c>
      <c r="AM166" s="31">
        <f t="shared" si="281"/>
        <v>1.2949640287769763E-2</v>
      </c>
      <c r="AN166" s="32">
        <f t="shared" si="282"/>
        <v>0.14262166656569636</v>
      </c>
      <c r="AO166" s="95">
        <f t="shared" si="283"/>
        <v>2.4158273812460225E-2</v>
      </c>
    </row>
    <row r="167" spans="1:41">
      <c r="A167" s="249" t="s">
        <v>45</v>
      </c>
      <c r="B167" s="88">
        <v>473316188.37</v>
      </c>
      <c r="C167" s="86">
        <v>45</v>
      </c>
      <c r="D167" s="88">
        <v>457803279.31999999</v>
      </c>
      <c r="E167" s="87">
        <v>49</v>
      </c>
      <c r="F167" s="29">
        <f t="shared" si="256"/>
        <v>-3.277493867983506E-2</v>
      </c>
      <c r="G167" s="29">
        <f t="shared" si="257"/>
        <v>8.8888888888888892E-2</v>
      </c>
      <c r="H167" s="88">
        <v>455075961.52999997</v>
      </c>
      <c r="I167" s="87">
        <v>49</v>
      </c>
      <c r="J167" s="29">
        <f t="shared" si="258"/>
        <v>-5.9574011659572516E-3</v>
      </c>
      <c r="K167" s="29">
        <f t="shared" si="259"/>
        <v>0</v>
      </c>
      <c r="L167" s="88">
        <v>460949115.41000003</v>
      </c>
      <c r="M167" s="87">
        <v>49</v>
      </c>
      <c r="N167" s="29">
        <f t="shared" si="260"/>
        <v>1.2905875889937286E-2</v>
      </c>
      <c r="O167" s="29">
        <f t="shared" si="261"/>
        <v>0</v>
      </c>
      <c r="P167" s="88">
        <v>459283136.55000001</v>
      </c>
      <c r="Q167" s="87">
        <v>52</v>
      </c>
      <c r="R167" s="29">
        <f t="shared" si="262"/>
        <v>-3.6142359412452228E-3</v>
      </c>
      <c r="S167" s="29">
        <f t="shared" si="263"/>
        <v>6.1224489795918366E-2</v>
      </c>
      <c r="T167" s="88">
        <v>463595363.01999998</v>
      </c>
      <c r="U167" s="87">
        <v>68.5</v>
      </c>
      <c r="V167" s="29">
        <f t="shared" si="264"/>
        <v>9.3890372339645381E-3</v>
      </c>
      <c r="W167" s="29">
        <f t="shared" si="265"/>
        <v>0.31730769230769229</v>
      </c>
      <c r="X167" s="88">
        <v>463510905.13999999</v>
      </c>
      <c r="Y167" s="87">
        <v>67.5</v>
      </c>
      <c r="Z167" s="29">
        <f t="shared" si="266"/>
        <v>-1.8218016558623696E-4</v>
      </c>
      <c r="AA167" s="29">
        <f t="shared" si="267"/>
        <v>-1.4598540145985401E-2</v>
      </c>
      <c r="AB167" s="88">
        <v>465483586.99000001</v>
      </c>
      <c r="AC167" s="87">
        <v>82.5</v>
      </c>
      <c r="AD167" s="29">
        <f t="shared" si="268"/>
        <v>4.2559556379891212E-3</v>
      </c>
      <c r="AE167" s="29">
        <f t="shared" si="269"/>
        <v>0.22222222222222221</v>
      </c>
      <c r="AF167" s="88">
        <v>475170799.36000001</v>
      </c>
      <c r="AG167" s="87">
        <v>77.55</v>
      </c>
      <c r="AH167" s="29">
        <f t="shared" si="270"/>
        <v>2.0811071841740608E-2</v>
      </c>
      <c r="AI167" s="29">
        <f t="shared" si="271"/>
        <v>-6.0000000000000032E-2</v>
      </c>
      <c r="AJ167" s="30">
        <f t="shared" si="278"/>
        <v>6.0414808137597377E-4</v>
      </c>
      <c r="AK167" s="30">
        <f t="shared" si="279"/>
        <v>7.6880594133592037E-2</v>
      </c>
      <c r="AL167" s="31">
        <f t="shared" si="280"/>
        <v>3.793664402272727E-2</v>
      </c>
      <c r="AM167" s="31">
        <f t="shared" si="281"/>
        <v>0.58265306122448979</v>
      </c>
      <c r="AN167" s="32">
        <f t="shared" si="282"/>
        <v>1.6150155630381639E-2</v>
      </c>
      <c r="AO167" s="95">
        <f t="shared" si="283"/>
        <v>0.1299695962828058</v>
      </c>
    </row>
    <row r="168" spans="1:41">
      <c r="A168" s="249" t="s">
        <v>103</v>
      </c>
      <c r="B168" s="88">
        <v>835922266.80999994</v>
      </c>
      <c r="C168" s="76">
        <v>130</v>
      </c>
      <c r="D168" s="88">
        <v>813230738.35000002</v>
      </c>
      <c r="E168" s="87">
        <v>130</v>
      </c>
      <c r="F168" s="29">
        <f t="shared" si="256"/>
        <v>-2.714550067746618E-2</v>
      </c>
      <c r="G168" s="29">
        <f t="shared" si="257"/>
        <v>0</v>
      </c>
      <c r="H168" s="88">
        <v>821370935.35000002</v>
      </c>
      <c r="I168" s="87">
        <v>130</v>
      </c>
      <c r="J168" s="29">
        <f t="shared" si="258"/>
        <v>1.000970157192534E-2</v>
      </c>
      <c r="K168" s="29">
        <f t="shared" si="259"/>
        <v>0</v>
      </c>
      <c r="L168" s="88">
        <v>824409493.77999997</v>
      </c>
      <c r="M168" s="87">
        <v>130</v>
      </c>
      <c r="N168" s="29">
        <f t="shared" si="260"/>
        <v>3.6993741794688248E-3</v>
      </c>
      <c r="O168" s="29">
        <f t="shared" si="261"/>
        <v>0</v>
      </c>
      <c r="P168" s="88">
        <v>816389121.13999999</v>
      </c>
      <c r="Q168" s="87">
        <v>130</v>
      </c>
      <c r="R168" s="29">
        <f t="shared" si="262"/>
        <v>-9.7286272180415762E-3</v>
      </c>
      <c r="S168" s="29">
        <f t="shared" si="263"/>
        <v>0</v>
      </c>
      <c r="T168" s="88">
        <v>732223053.50999999</v>
      </c>
      <c r="U168" s="87">
        <v>130</v>
      </c>
      <c r="V168" s="29">
        <f t="shared" si="264"/>
        <v>-0.10309552816244182</v>
      </c>
      <c r="W168" s="29">
        <f t="shared" si="265"/>
        <v>0</v>
      </c>
      <c r="X168" s="88">
        <v>732501864.70000005</v>
      </c>
      <c r="Y168" s="87">
        <v>130</v>
      </c>
      <c r="Z168" s="29">
        <f t="shared" si="266"/>
        <v>3.8077357529722939E-4</v>
      </c>
      <c r="AA168" s="29">
        <f t="shared" si="267"/>
        <v>0</v>
      </c>
      <c r="AB168" s="88">
        <v>731083138.46000004</v>
      </c>
      <c r="AC168" s="87">
        <v>98</v>
      </c>
      <c r="AD168" s="29">
        <f t="shared" si="268"/>
        <v>-1.9368227008965447E-3</v>
      </c>
      <c r="AE168" s="29">
        <f t="shared" si="269"/>
        <v>-0.24615384615384617</v>
      </c>
      <c r="AF168" s="88">
        <v>743030362.79999995</v>
      </c>
      <c r="AG168" s="87">
        <v>95</v>
      </c>
      <c r="AH168" s="29">
        <f t="shared" si="270"/>
        <v>1.6341813552376967E-2</v>
      </c>
      <c r="AI168" s="29">
        <f t="shared" si="271"/>
        <v>-3.0612244897959183E-2</v>
      </c>
      <c r="AJ168" s="30">
        <f t="shared" si="278"/>
        <v>-1.3934351984972219E-2</v>
      </c>
      <c r="AK168" s="30">
        <f t="shared" si="279"/>
        <v>-3.4595761381475666E-2</v>
      </c>
      <c r="AL168" s="31">
        <f t="shared" si="280"/>
        <v>-8.6322826031432029E-2</v>
      </c>
      <c r="AM168" s="31">
        <f t="shared" si="281"/>
        <v>-0.26923076923076922</v>
      </c>
      <c r="AN168" s="32">
        <f t="shared" si="282"/>
        <v>3.8343771398628018E-2</v>
      </c>
      <c r="AO168" s="95">
        <f t="shared" si="283"/>
        <v>8.6150940521780864E-2</v>
      </c>
    </row>
    <row r="169" spans="1:41">
      <c r="A169" s="249" t="s">
        <v>155</v>
      </c>
      <c r="B169" s="88">
        <v>697811281.25302088</v>
      </c>
      <c r="C169" s="86">
        <v>122.34593401236199</v>
      </c>
      <c r="D169" s="88">
        <v>685750744.71000004</v>
      </c>
      <c r="E169" s="87">
        <v>120.3</v>
      </c>
      <c r="F169" s="29">
        <f t="shared" si="256"/>
        <v>-1.7283378568148697E-2</v>
      </c>
      <c r="G169" s="29">
        <f t="shared" si="257"/>
        <v>-1.6722533763608955E-2</v>
      </c>
      <c r="H169" s="88">
        <v>682251010.62528443</v>
      </c>
      <c r="I169" s="87">
        <v>119.7356395020458</v>
      </c>
      <c r="J169" s="29">
        <f t="shared" si="258"/>
        <v>-5.103507523270167E-3</v>
      </c>
      <c r="K169" s="29">
        <f t="shared" si="259"/>
        <v>-4.691275959719016E-3</v>
      </c>
      <c r="L169" s="88">
        <v>689924807.92705131</v>
      </c>
      <c r="M169" s="87">
        <v>121.12</v>
      </c>
      <c r="N169" s="29">
        <f t="shared" si="260"/>
        <v>1.1247762454369722E-2</v>
      </c>
      <c r="O169" s="29">
        <f t="shared" si="261"/>
        <v>1.1561808194381022E-2</v>
      </c>
      <c r="P169" s="88">
        <v>550772481.80538392</v>
      </c>
      <c r="Q169" s="87">
        <v>125.30007118712724</v>
      </c>
      <c r="R169" s="29">
        <f t="shared" si="262"/>
        <v>-0.20169201704713965</v>
      </c>
      <c r="S169" s="29">
        <f t="shared" si="263"/>
        <v>3.4511816274168092E-2</v>
      </c>
      <c r="T169" s="87">
        <v>555478511.19240654</v>
      </c>
      <c r="U169" s="87">
        <v>126.4149813817936</v>
      </c>
      <c r="V169" s="29">
        <f t="shared" si="264"/>
        <v>8.5444163288562695E-3</v>
      </c>
      <c r="W169" s="29">
        <f t="shared" si="265"/>
        <v>8.8979214784427954E-3</v>
      </c>
      <c r="X169" s="87">
        <v>540361874.12965202</v>
      </c>
      <c r="Y169" s="87">
        <v>123.06874134353549</v>
      </c>
      <c r="Z169" s="29">
        <f t="shared" si="266"/>
        <v>-2.7213720707763643E-2</v>
      </c>
      <c r="AA169" s="29">
        <f t="shared" si="267"/>
        <v>-2.647028067149667E-2</v>
      </c>
      <c r="AB169" s="87">
        <v>542628005.63726079</v>
      </c>
      <c r="AC169" s="87">
        <v>123.63404028356025</v>
      </c>
      <c r="AD169" s="29">
        <f t="shared" si="268"/>
        <v>4.1937294544674812E-3</v>
      </c>
      <c r="AE169" s="29">
        <f t="shared" si="269"/>
        <v>4.5933592385314047E-3</v>
      </c>
      <c r="AF169" s="87">
        <v>552259801.28036511</v>
      </c>
      <c r="AG169" s="87">
        <v>125.85742172161584</v>
      </c>
      <c r="AH169" s="29">
        <f t="shared" si="270"/>
        <v>1.7750273747468601E-2</v>
      </c>
      <c r="AI169" s="29">
        <f t="shared" si="271"/>
        <v>1.7983570163655229E-2</v>
      </c>
      <c r="AJ169" s="30">
        <f t="shared" si="278"/>
        <v>-2.6194555232645012E-2</v>
      </c>
      <c r="AK169" s="30">
        <f t="shared" si="279"/>
        <v>3.7080481192942379E-3</v>
      </c>
      <c r="AL169" s="31">
        <f t="shared" si="280"/>
        <v>-0.19466394234261819</v>
      </c>
      <c r="AM169" s="31">
        <f t="shared" si="281"/>
        <v>4.6196356788161586E-2</v>
      </c>
      <c r="AN169" s="32">
        <f t="shared" si="282"/>
        <v>7.2494293670864893E-2</v>
      </c>
      <c r="AO169" s="95">
        <f t="shared" si="283"/>
        <v>1.9422930558714475E-2</v>
      </c>
    </row>
    <row r="170" spans="1:41">
      <c r="A170" s="249" t="s">
        <v>203</v>
      </c>
      <c r="B170" s="88">
        <v>220002409.59999999</v>
      </c>
      <c r="C170" s="86">
        <v>21.54</v>
      </c>
      <c r="D170" s="88">
        <v>215272300.87</v>
      </c>
      <c r="E170" s="87">
        <v>21.25</v>
      </c>
      <c r="F170" s="29">
        <f t="shared" si="256"/>
        <v>-2.1500258740802396E-2</v>
      </c>
      <c r="G170" s="29">
        <f t="shared" si="257"/>
        <v>-1.3463324048282226E-2</v>
      </c>
      <c r="H170" s="88">
        <v>215272300.87</v>
      </c>
      <c r="I170" s="87">
        <v>21.25</v>
      </c>
      <c r="J170" s="29">
        <f t="shared" si="258"/>
        <v>0</v>
      </c>
      <c r="K170" s="29">
        <f t="shared" si="259"/>
        <v>0</v>
      </c>
      <c r="L170" s="88">
        <v>219608189.16999999</v>
      </c>
      <c r="M170" s="87">
        <v>21.44</v>
      </c>
      <c r="N170" s="29">
        <f t="shared" si="260"/>
        <v>2.0141412910425319E-2</v>
      </c>
      <c r="O170" s="29">
        <f t="shared" si="261"/>
        <v>8.9411764705882961E-3</v>
      </c>
      <c r="P170" s="88">
        <v>215603755.63</v>
      </c>
      <c r="Q170" s="87">
        <v>21.25</v>
      </c>
      <c r="R170" s="29">
        <f t="shared" si="262"/>
        <v>-1.8234445423618226E-2</v>
      </c>
      <c r="S170" s="29">
        <f t="shared" si="263"/>
        <v>-8.8619402985075212E-3</v>
      </c>
      <c r="T170" s="88">
        <v>217176636.06</v>
      </c>
      <c r="U170" s="87">
        <v>21.51</v>
      </c>
      <c r="V170" s="29">
        <f t="shared" si="264"/>
        <v>7.2952366966150851E-3</v>
      </c>
      <c r="W170" s="29">
        <f t="shared" si="265"/>
        <v>1.2235294117647132E-2</v>
      </c>
      <c r="X170" s="88">
        <v>141215034.22999999</v>
      </c>
      <c r="Y170" s="87">
        <v>21.51</v>
      </c>
      <c r="Z170" s="29">
        <f t="shared" si="266"/>
        <v>-0.34976875601394752</v>
      </c>
      <c r="AA170" s="29">
        <f t="shared" si="267"/>
        <v>0</v>
      </c>
      <c r="AB170" s="88">
        <v>227459291.77000001</v>
      </c>
      <c r="AC170" s="87">
        <v>21.77</v>
      </c>
      <c r="AD170" s="29">
        <f t="shared" si="268"/>
        <v>0.61072999776732073</v>
      </c>
      <c r="AE170" s="29">
        <f t="shared" si="269"/>
        <v>1.2087401208740028E-2</v>
      </c>
      <c r="AF170" s="88">
        <v>218433655.59999999</v>
      </c>
      <c r="AG170" s="87">
        <v>21.96</v>
      </c>
      <c r="AH170" s="29">
        <f t="shared" si="270"/>
        <v>-3.9680226293531538E-2</v>
      </c>
      <c r="AI170" s="29">
        <f t="shared" si="271"/>
        <v>8.7276067983464069E-3</v>
      </c>
      <c r="AJ170" s="30">
        <f t="shared" si="278"/>
        <v>2.6122870112807683E-2</v>
      </c>
      <c r="AK170" s="30">
        <f t="shared" si="279"/>
        <v>2.4582767810665145E-3</v>
      </c>
      <c r="AL170" s="31">
        <f t="shared" si="280"/>
        <v>1.4685376229193036E-2</v>
      </c>
      <c r="AM170" s="31">
        <f t="shared" si="281"/>
        <v>3.3411764705882391E-2</v>
      </c>
      <c r="AN170" s="32">
        <f t="shared" si="282"/>
        <v>0.26530259047520843</v>
      </c>
      <c r="AO170" s="95">
        <f t="shared" si="283"/>
        <v>9.7348675950776099E-3</v>
      </c>
    </row>
    <row r="171" spans="1:41">
      <c r="A171" s="249" t="s">
        <v>204</v>
      </c>
      <c r="B171" s="88">
        <v>155971499.81</v>
      </c>
      <c r="C171" s="86">
        <v>17.649999999999999</v>
      </c>
      <c r="D171" s="88">
        <v>153392798.02000001</v>
      </c>
      <c r="E171" s="87">
        <v>17.45</v>
      </c>
      <c r="F171" s="29">
        <f t="shared" si="256"/>
        <v>-1.6533160180810545E-2</v>
      </c>
      <c r="G171" s="29">
        <f t="shared" si="257"/>
        <v>-1.133144475920676E-2</v>
      </c>
      <c r="H171" s="88">
        <v>153392798.02000001</v>
      </c>
      <c r="I171" s="87">
        <v>17.45</v>
      </c>
      <c r="J171" s="29">
        <f t="shared" si="258"/>
        <v>0</v>
      </c>
      <c r="K171" s="29">
        <f t="shared" si="259"/>
        <v>0</v>
      </c>
      <c r="L171" s="88">
        <v>151570965.08000001</v>
      </c>
      <c r="M171" s="87">
        <v>17.57</v>
      </c>
      <c r="N171" s="29">
        <f t="shared" si="260"/>
        <v>-1.1876913150527831E-2</v>
      </c>
      <c r="O171" s="29">
        <f t="shared" si="261"/>
        <v>6.8767908309456159E-3</v>
      </c>
      <c r="P171" s="87">
        <v>152241267.33000001</v>
      </c>
      <c r="Q171" s="87">
        <v>17.62</v>
      </c>
      <c r="R171" s="29">
        <f t="shared" si="262"/>
        <v>4.4223657852030607E-3</v>
      </c>
      <c r="S171" s="29">
        <f t="shared" si="263"/>
        <v>2.8457598178714119E-3</v>
      </c>
      <c r="T171" s="87">
        <v>156449791.06</v>
      </c>
      <c r="U171" s="87">
        <v>17.920000000000002</v>
      </c>
      <c r="V171" s="29">
        <f t="shared" si="264"/>
        <v>2.7643777563133014E-2</v>
      </c>
      <c r="W171" s="29">
        <f t="shared" si="265"/>
        <v>1.7026106696935338E-2</v>
      </c>
      <c r="X171" s="87">
        <v>155342869.16999999</v>
      </c>
      <c r="Y171" s="87">
        <v>17.920000000000002</v>
      </c>
      <c r="Z171" s="29">
        <f t="shared" si="266"/>
        <v>-7.0752532330036816E-3</v>
      </c>
      <c r="AA171" s="29">
        <f t="shared" si="267"/>
        <v>0</v>
      </c>
      <c r="AB171" s="87">
        <v>123427495.01000001</v>
      </c>
      <c r="AC171" s="87">
        <v>18.59</v>
      </c>
      <c r="AD171" s="29">
        <f t="shared" si="268"/>
        <v>-0.20545116960002383</v>
      </c>
      <c r="AE171" s="29">
        <f t="shared" si="269"/>
        <v>3.7388392857142752E-2</v>
      </c>
      <c r="AF171" s="87">
        <v>159911182.34</v>
      </c>
      <c r="AG171" s="87">
        <v>18.79</v>
      </c>
      <c r="AH171" s="29">
        <f t="shared" si="270"/>
        <v>0.29558800757516884</v>
      </c>
      <c r="AI171" s="29">
        <f t="shared" si="271"/>
        <v>1.0758472296933797E-2</v>
      </c>
      <c r="AJ171" s="30">
        <f t="shared" si="278"/>
        <v>1.0839706844892379E-2</v>
      </c>
      <c r="AK171" s="30">
        <f t="shared" si="279"/>
        <v>7.9455097175777697E-3</v>
      </c>
      <c r="AL171" s="31">
        <f t="shared" si="280"/>
        <v>4.2494722073914436E-2</v>
      </c>
      <c r="AM171" s="31">
        <f t="shared" si="281"/>
        <v>7.6790830945558733E-2</v>
      </c>
      <c r="AN171" s="32">
        <f t="shared" si="282"/>
        <v>0.13621970739180822</v>
      </c>
      <c r="AO171" s="95">
        <f t="shared" si="283"/>
        <v>1.4551711729881142E-2</v>
      </c>
    </row>
    <row r="172" spans="1:41">
      <c r="A172" s="250" t="s">
        <v>38</v>
      </c>
      <c r="B172" s="91">
        <f>SUM(B160:B171)</f>
        <v>7676326311.123023</v>
      </c>
      <c r="C172" s="81"/>
      <c r="D172" s="91">
        <f>SUM(D160:D171)</f>
        <v>7618752526.5500011</v>
      </c>
      <c r="E172" s="108"/>
      <c r="F172" s="29">
        <f>((D172-B172)/B172)</f>
        <v>-7.5001742030686314E-3</v>
      </c>
      <c r="G172" s="29"/>
      <c r="H172" s="91">
        <f>SUM(H160:H171)</f>
        <v>7362311467.4552851</v>
      </c>
      <c r="I172" s="108"/>
      <c r="J172" s="29">
        <f>((H172-D172)/D172)</f>
        <v>-3.365919265668027E-2</v>
      </c>
      <c r="K172" s="29"/>
      <c r="L172" s="91">
        <f>SUM(L160:L171)</f>
        <v>7324579434.737051</v>
      </c>
      <c r="M172" s="108"/>
      <c r="N172" s="29">
        <f>((L172-H172)/H172)</f>
        <v>-5.1250253245908638E-3</v>
      </c>
      <c r="O172" s="29"/>
      <c r="P172" s="91">
        <f>SUM(P160:P171)</f>
        <v>7264195276.4853849</v>
      </c>
      <c r="Q172" s="108"/>
      <c r="R172" s="29">
        <f>((P172-L172)/L172)</f>
        <v>-8.2440444246248846E-3</v>
      </c>
      <c r="S172" s="29"/>
      <c r="T172" s="91">
        <f>SUM(T160:T171)</f>
        <v>6998080025.1724081</v>
      </c>
      <c r="U172" s="108"/>
      <c r="V172" s="29">
        <f>((T172-P172)/P172)</f>
        <v>-3.6633824007238226E-2</v>
      </c>
      <c r="W172" s="29"/>
      <c r="X172" s="91">
        <f>SUM(X160:X171)</f>
        <v>7006891988.3596516</v>
      </c>
      <c r="Y172" s="108"/>
      <c r="Z172" s="29">
        <f>((X172-T172)/T172)</f>
        <v>1.259197259183438E-3</v>
      </c>
      <c r="AA172" s="29"/>
      <c r="AB172" s="91">
        <f>SUM(AB160:AB171)</f>
        <v>7168669324.6772604</v>
      </c>
      <c r="AC172" s="108"/>
      <c r="AD172" s="29">
        <f>((AB172-X172)/X172)</f>
        <v>2.3088315987511279E-2</v>
      </c>
      <c r="AE172" s="29"/>
      <c r="AF172" s="91">
        <f>SUM(AF160:AF171)</f>
        <v>6988290196.9003658</v>
      </c>
      <c r="AG172" s="108"/>
      <c r="AH172" s="29">
        <f>((AF172-AB172)/AB172)</f>
        <v>-2.5162149292611624E-2</v>
      </c>
      <c r="AI172" s="29"/>
      <c r="AJ172" s="30">
        <f t="shared" si="278"/>
        <v>-1.1497112082764972E-2</v>
      </c>
      <c r="AK172" s="30"/>
      <c r="AL172" s="31">
        <f t="shared" si="280"/>
        <v>-8.2751385801361307E-2</v>
      </c>
      <c r="AM172" s="31"/>
      <c r="AN172" s="32">
        <f t="shared" si="282"/>
        <v>1.9769319873311573E-2</v>
      </c>
      <c r="AO172" s="95"/>
    </row>
    <row r="173" spans="1:41" ht="15.75" thickBot="1">
      <c r="A173" s="69" t="s">
        <v>48</v>
      </c>
      <c r="B173" s="92">
        <f>SUM(B152,B157,B172)</f>
        <v>1388581874464.3044</v>
      </c>
      <c r="C173" s="93"/>
      <c r="D173" s="92">
        <f>SUM(D152,D157,D172)</f>
        <v>1393563871032.5535</v>
      </c>
      <c r="E173" s="284"/>
      <c r="F173" s="256">
        <f>((D173-B173)/B173)</f>
        <v>3.5878306204817833E-3</v>
      </c>
      <c r="G173" s="256"/>
      <c r="H173" s="287">
        <f>SUM(H152,H157,H172)</f>
        <v>1383338309114.3101</v>
      </c>
      <c r="I173" s="108"/>
      <c r="J173" s="256">
        <f>((H173-D173)/D173)</f>
        <v>-7.3377059572209162E-3</v>
      </c>
      <c r="K173" s="256"/>
      <c r="L173" s="287">
        <f>SUM(L152,L157,L172)</f>
        <v>1384260650639.4644</v>
      </c>
      <c r="M173" s="108"/>
      <c r="N173" s="256">
        <f>((L173-H173)/H173)</f>
        <v>6.6675051148177276E-4</v>
      </c>
      <c r="O173" s="256"/>
      <c r="P173" s="287">
        <f>SUM(P152,P157,P172)</f>
        <v>1394487047358.1382</v>
      </c>
      <c r="Q173" s="108"/>
      <c r="R173" s="256">
        <f>((P173-L173)/L173)</f>
        <v>7.3876236487324162E-3</v>
      </c>
      <c r="S173" s="256"/>
      <c r="T173" s="287">
        <f>SUM(T152,T157,T172)</f>
        <v>1405089883211.5291</v>
      </c>
      <c r="U173" s="108"/>
      <c r="V173" s="256">
        <f>((T173-P173)/P173)</f>
        <v>7.6033950071303915E-3</v>
      </c>
      <c r="W173" s="256"/>
      <c r="X173" s="287">
        <f>SUM(X152,X157,X172)</f>
        <v>1405184436245.7852</v>
      </c>
      <c r="Y173" s="108"/>
      <c r="Z173" s="256">
        <f>((X173-T173)/T173)</f>
        <v>6.7293228273759508E-5</v>
      </c>
      <c r="AA173" s="256"/>
      <c r="AB173" s="287">
        <f>SUM(AB152,AB157,AB172)</f>
        <v>1410071298359.6277</v>
      </c>
      <c r="AC173" s="108"/>
      <c r="AD173" s="256">
        <f>((AB173-X173)/X173)</f>
        <v>3.4777371480847752E-3</v>
      </c>
      <c r="AE173" s="256"/>
      <c r="AF173" s="287">
        <f>SUM(AF152,AF157,AF172)</f>
        <v>1417811695431.4468</v>
      </c>
      <c r="AG173" s="108"/>
      <c r="AH173" s="256">
        <f>((AF173-AB173)/AB173)</f>
        <v>5.4893657369125201E-3</v>
      </c>
      <c r="AI173" s="256"/>
      <c r="AJ173" s="30">
        <f t="shared" si="278"/>
        <v>2.6177862429845626E-3</v>
      </c>
      <c r="AK173" s="30"/>
      <c r="AL173" s="31">
        <f t="shared" si="280"/>
        <v>1.7399865842479843E-2</v>
      </c>
      <c r="AM173" s="31"/>
      <c r="AN173" s="32">
        <f t="shared" si="282"/>
        <v>4.8837557863051712E-3</v>
      </c>
      <c r="AO173" s="95"/>
    </row>
  </sheetData>
  <protectedRanges>
    <protectedRange password="CADF" sqref="B18:B19" name="Fund Name_1_1_1_6_4"/>
    <protectedRange password="CADF" sqref="C18:C19" name="Fund Name_1_1_1_7_3"/>
    <protectedRange password="CADF" sqref="B46:B49" name="Yield_2_1_2_7"/>
    <protectedRange password="CADF" sqref="B51" name="Yield_2_1_2_1_1"/>
    <protectedRange password="CADF" sqref="B50" name="Yield_2_1_2_2_1"/>
    <protectedRange password="CADF" sqref="B45" name="Yield_2_1_2_6_1"/>
    <protectedRange password="CADF" sqref="B76" name="Yield_2_1_2_7_1"/>
    <protectedRange password="CADF" sqref="C76" name="Fund Name_2_1_3"/>
    <protectedRange password="CADF" sqref="C75" name="BidOffer Prices_2_1_1_1_1_1_1_1_1_4"/>
    <protectedRange password="CADF" sqref="B132" name="Fund Name_1_1_1_1"/>
    <protectedRange password="CADF" sqref="C132" name="Fund Name_1_1_1_4_1"/>
    <protectedRange password="CADF" sqref="H50" name="Yield_2_1_2_8"/>
    <protectedRange password="CADF" sqref="H132" name="Fund Name_1_1_1"/>
    <protectedRange password="CADF" sqref="I132" name="Fund Name_1_1_1_2_3"/>
    <protectedRange password="CADF" sqref="L18" name="Fund Name_1_1_1_2_1_1"/>
    <protectedRange password="CADF" sqref="L45" name="Yield_2_1_2_1_2"/>
    <protectedRange password="CADF" sqref="L50" name="Yield_2_1_2_2_3"/>
    <protectedRange password="CADF" sqref="L76" name="Yield_2_1_2_1_1_1"/>
    <protectedRange password="CADF" sqref="M76" name="Fund Name_2_1_4"/>
    <protectedRange password="CADF" sqref="M75" name="BidOffer Prices_2_1_1_1_1_1_1_1_1"/>
    <protectedRange password="CADF" sqref="L132" name="Fund Name_1_1_1_4_3"/>
    <protectedRange password="CADF" sqref="M132" name="Fund Name_1_1_1_5_1"/>
    <protectedRange password="CADF" sqref="M18" name="Fund Name_1_1_1_3_3"/>
    <protectedRange password="CADF" sqref="P18" name="Fund Name_1_1_1_3_1_1"/>
    <protectedRange password="CADF" sqref="Q18" name="Fund Name_1_1_1_1_1_1"/>
    <protectedRange password="CADF" sqref="P50" name="Yield_2_1_2"/>
    <protectedRange password="CADF" sqref="P45" name="Yield_2_1_2_3_2"/>
    <protectedRange password="CADF" sqref="P76" name="Yield_2_1_2_3_1_1"/>
    <protectedRange password="CADF" sqref="Q76" name="Fund Name_2_1_5"/>
    <protectedRange password="CADF" sqref="Q75" name="BidOffer Prices_2_1_1_1_1_1_1_1_3"/>
    <protectedRange password="CADF" sqref="P132" name="Fund Name_1_1_1_2"/>
    <protectedRange password="CADF" sqref="Q132" name="Fund Name_1_1_1_1_3"/>
    <protectedRange password="CADF" sqref="T18" name="Fund Name_1_1_1_3_1_2"/>
    <protectedRange password="CADF" sqref="U18" name="Fund Name_1_1_1_1_1"/>
    <protectedRange password="CADF" sqref="T50" name="Yield_2_1_2_9"/>
    <protectedRange password="CADF" sqref="T45" name="Yield_2_1_2_3_4"/>
    <protectedRange password="CADF" sqref="T76" name="Yield_2_1_2_1_4"/>
    <protectedRange password="CADF" sqref="U75" name="BidOffer Prices_2_1_1_1_1_1_1_1_3_1"/>
    <protectedRange password="CADF" sqref="U76" name="Fund Name_2_2_1"/>
    <protectedRange password="CADF" sqref="T132" name="Fund Name_1_1_1_7"/>
    <protectedRange password="CADF" sqref="U132" name="Fund Name_1_1_1_1_5"/>
    <protectedRange password="CADF" sqref="X18" name="Fund Name_1_1_1_3_1_3"/>
    <protectedRange password="CADF" sqref="Y18" name="Fund Name_1_1_1_1_1_2"/>
    <protectedRange password="CADF" sqref="X50" name="Yield_2_1_2_1"/>
    <protectedRange password="CADF" sqref="X45" name="Yield_2_1_2_3"/>
    <protectedRange password="CADF" sqref="X76" name="Yield_2_1_2_1_3"/>
    <protectedRange password="CADF" sqref="Y75" name="BidOffer Prices_2_1_1_1_1_1_1_1_3_2"/>
    <protectedRange password="CADF" sqref="Y76" name="Fund Name_2_2_1_1"/>
    <protectedRange password="CADF" sqref="X132" name="Fund Name_1_1_1_3"/>
    <protectedRange password="CADF" sqref="Y132" name="Fund Name_1_1_1_1_2"/>
    <protectedRange password="CADF" sqref="AB18" name="Fund Name_1_1_1_3_1_4"/>
    <protectedRange password="CADF" sqref="AB50" name="Yield_2_1_2_2"/>
    <protectedRange password="CADF" sqref="AB45" name="Yield_2_1_2_3_3"/>
    <protectedRange password="CADF" sqref="AC18" name="Fund Name_1_1_1_1_1_3"/>
    <protectedRange password="CADF" sqref="AB76" name="Yield_2_1_2_1_5"/>
    <protectedRange password="CADF" sqref="AC75" name="BidOffer Prices_2_1_1_1_1_1_1_1_3_3"/>
    <protectedRange password="CADF" sqref="AC76" name="Fund Name_2_2_1_2"/>
    <protectedRange password="CADF" sqref="AB132" name="Fund Name_1_1_1_4"/>
    <protectedRange password="CADF" sqref="AC132" name="Fund Name_1_1_1_1_6"/>
    <protectedRange password="CADF" sqref="AF18" name="Fund Name_1_1_1_3_1_5"/>
    <protectedRange password="CADF" sqref="AG18" name="Fund Name_1_1_1_1_1_4"/>
    <protectedRange password="CADF" sqref="AF50" name="Yield_2_1_2_4"/>
    <protectedRange password="CADF" sqref="AF45" name="Yield_2_1_2_3_5"/>
    <protectedRange password="CADF" sqref="AF76" name="Yield_2_1_2_1_7"/>
    <protectedRange password="CADF" sqref="AG75" name="BidOffer Prices_2_1_1_1_1_1_1_1_3_4"/>
    <protectedRange password="CADF" sqref="AG76" name="Fund Name_2_2_1_3"/>
    <protectedRange password="CADF" sqref="AF132" name="Fund Name_1_1_1_5"/>
    <protectedRange password="CADF" sqref="AG132" name="Fund Name_1_1_1_1_7"/>
  </protectedRanges>
  <mergeCells count="23">
    <mergeCell ref="AQ2:AR2"/>
    <mergeCell ref="AQ117:AR117"/>
    <mergeCell ref="B2:C2"/>
    <mergeCell ref="J2:K2"/>
    <mergeCell ref="H2:I2"/>
    <mergeCell ref="R2:S2"/>
    <mergeCell ref="P2:Q2"/>
    <mergeCell ref="T2:U2"/>
    <mergeCell ref="AH2:AI2"/>
    <mergeCell ref="AF2:AG2"/>
    <mergeCell ref="A1:AO1"/>
    <mergeCell ref="AN2:AO2"/>
    <mergeCell ref="AL2:AM2"/>
    <mergeCell ref="AJ2:AK2"/>
    <mergeCell ref="F2:G2"/>
    <mergeCell ref="D2:E2"/>
    <mergeCell ref="L2:M2"/>
    <mergeCell ref="N2:O2"/>
    <mergeCell ref="V2:W2"/>
    <mergeCell ref="Z2:AA2"/>
    <mergeCell ref="X2:Y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2022-01-30T22:27:19Z</dcterms:modified>
</cp:coreProperties>
</file>