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tisaac\Desktop\Weekly NAV\2026\"/>
    </mc:Choice>
  </mc:AlternateContent>
  <bookViews>
    <workbookView xWindow="3696" yWindow="3696" windowWidth="19200" windowHeight="9972"/>
  </bookViews>
  <sheets>
    <sheet name="Weekly Valuation" sheetId="1" r:id="rId1"/>
    <sheet name="NAV Comparison" sheetId="2" r:id="rId2"/>
    <sheet name="Market Share" sheetId="3" r:id="rId3"/>
    <sheet name="8-Week Movement in NAV" sheetId="5" r:id="rId4"/>
    <sheet name="8-Week Movement in ETFs" sheetId="6" r:id="rId5"/>
    <sheet name="NAV Trend" sheetId="4" state="hidden" r:id="rId6"/>
  </sheets>
  <definedNames>
    <definedName name="FX_RATE">'Weekly Valuation'!$AC$144</definedName>
    <definedName name="NFEM_RATE" localSheetId="0">'Weekly Valuation'!$AC$144</definedName>
  </definedNames>
  <calcPr calcId="162913"/>
</workbook>
</file>

<file path=xl/calcChain.xml><?xml version="1.0" encoding="utf-8"?>
<calcChain xmlns="http://schemas.openxmlformats.org/spreadsheetml/2006/main">
  <c r="Z146" i="1" l="1"/>
  <c r="AA146" i="1"/>
  <c r="AB146" i="1"/>
  <c r="O249" i="1" l="1"/>
  <c r="R249" i="1"/>
  <c r="T249" i="1"/>
  <c r="T146" i="1" l="1"/>
  <c r="Y146" i="1" s="1"/>
  <c r="R146" i="1"/>
  <c r="O146" i="1"/>
  <c r="X146" i="1" l="1"/>
  <c r="O163" i="1"/>
  <c r="T163" i="1"/>
  <c r="R163" i="1"/>
  <c r="T142" i="1"/>
  <c r="R142" i="1"/>
  <c r="O142" i="1"/>
  <c r="O161" i="1" l="1"/>
  <c r="R161" i="1"/>
  <c r="T161" i="1"/>
  <c r="O252" i="1"/>
  <c r="R252" i="1"/>
  <c r="T252" i="1"/>
  <c r="O136" i="1"/>
  <c r="O135" i="1"/>
  <c r="R136" i="1"/>
  <c r="T136" i="1"/>
  <c r="T135" i="1"/>
  <c r="R135" i="1"/>
  <c r="T159" i="1" l="1"/>
  <c r="R159" i="1"/>
  <c r="O159" i="1"/>
  <c r="T133" i="1" l="1"/>
  <c r="R133" i="1"/>
  <c r="O133" i="1"/>
  <c r="O127" i="1" l="1"/>
  <c r="O128" i="1"/>
  <c r="R128" i="1"/>
  <c r="R127" i="1"/>
  <c r="T127" i="1"/>
  <c r="T128" i="1"/>
  <c r="T155" i="1" l="1"/>
  <c r="R155" i="1"/>
  <c r="N155" i="1"/>
  <c r="O210" i="1" l="1"/>
  <c r="T150" i="1"/>
  <c r="R150" i="1"/>
  <c r="O150" i="1"/>
  <c r="T164" i="1" l="1"/>
  <c r="R164" i="1"/>
  <c r="T162" i="1"/>
  <c r="X253" i="1" l="1"/>
  <c r="Y253" i="1"/>
  <c r="AB253" i="1"/>
  <c r="AA253" i="1"/>
  <c r="Z253" i="1"/>
  <c r="AB153" i="1" l="1"/>
  <c r="AA153" i="1"/>
  <c r="Z153" i="1"/>
  <c r="Y153" i="1"/>
  <c r="X153" i="1"/>
  <c r="S153" i="1" l="1"/>
  <c r="Q153" i="1"/>
  <c r="N153" i="1"/>
  <c r="R134" i="1" l="1"/>
  <c r="T134" i="1"/>
  <c r="X69" i="1" l="1"/>
  <c r="Y69" i="1"/>
  <c r="Z69" i="1"/>
  <c r="AA69" i="1"/>
  <c r="AB69" i="1"/>
  <c r="X70" i="1"/>
  <c r="Y70" i="1"/>
  <c r="Z70" i="1"/>
  <c r="AA70" i="1"/>
  <c r="AB70" i="1"/>
  <c r="X10" i="1"/>
  <c r="Y10" i="1"/>
  <c r="Z10" i="1"/>
  <c r="AA10" i="1"/>
  <c r="AB10" i="1"/>
  <c r="R162" i="1" l="1"/>
  <c r="Y237" i="1" l="1"/>
  <c r="T149" i="1" l="1"/>
  <c r="R149" i="1"/>
  <c r="O156" i="1" l="1"/>
  <c r="O134" i="1" l="1"/>
  <c r="O154" i="1"/>
  <c r="O164" i="1"/>
  <c r="T165" i="1" l="1"/>
  <c r="R165" i="1"/>
  <c r="O165" i="1"/>
  <c r="T140" i="1"/>
  <c r="R140" i="1"/>
  <c r="O140" i="1"/>
  <c r="T126" i="1"/>
  <c r="R126" i="1"/>
  <c r="O126" i="1"/>
  <c r="T139" i="1" l="1"/>
  <c r="O139" i="1"/>
  <c r="T158" i="1" l="1"/>
  <c r="R158" i="1"/>
  <c r="N158" i="1"/>
  <c r="T255" i="1" l="1"/>
  <c r="R255" i="1"/>
  <c r="O255" i="1"/>
  <c r="T151" i="1" l="1"/>
  <c r="R151" i="1"/>
  <c r="O151" i="1"/>
  <c r="T148" i="1" l="1"/>
  <c r="R148" i="1"/>
  <c r="O148" i="1"/>
  <c r="T132" i="1" l="1"/>
  <c r="R132" i="1"/>
  <c r="O132" i="1"/>
  <c r="O149" i="1" l="1"/>
  <c r="T130" i="1" l="1"/>
  <c r="R130" i="1"/>
  <c r="O130" i="1"/>
  <c r="T166" i="1" l="1"/>
  <c r="R166" i="1"/>
  <c r="O166" i="1"/>
  <c r="T131" i="1"/>
  <c r="R131" i="1"/>
  <c r="O131" i="1"/>
  <c r="T160" i="1"/>
  <c r="R160" i="1"/>
  <c r="O160" i="1"/>
  <c r="T138" i="1" l="1"/>
  <c r="R138" i="1"/>
  <c r="O138" i="1"/>
  <c r="O162" i="1" l="1"/>
  <c r="T141" i="1" l="1"/>
  <c r="R141" i="1"/>
  <c r="O141" i="1"/>
  <c r="T157" i="1" l="1"/>
  <c r="R157" i="1"/>
  <c r="O157" i="1"/>
  <c r="T129" i="1" l="1"/>
  <c r="R129" i="1"/>
  <c r="O129" i="1"/>
  <c r="T156" i="1"/>
  <c r="R156" i="1"/>
  <c r="O137" i="1" l="1"/>
  <c r="T147" i="1" l="1"/>
  <c r="R147" i="1"/>
  <c r="O147" i="1"/>
  <c r="O145" i="1" l="1"/>
  <c r="T125" i="1"/>
  <c r="R125" i="1"/>
  <c r="O125" i="1"/>
  <c r="T154" i="1" l="1"/>
  <c r="R154" i="1"/>
  <c r="AA88" i="1" l="1"/>
  <c r="AB224" i="1" l="1"/>
  <c r="AA224" i="1"/>
  <c r="Z224" i="1"/>
  <c r="Y224" i="1"/>
  <c r="X224" i="1"/>
  <c r="AB225" i="1"/>
  <c r="AA225" i="1"/>
  <c r="Z225" i="1"/>
  <c r="Y225" i="1"/>
  <c r="X225" i="1"/>
  <c r="X22" i="1" l="1"/>
  <c r="Y22" i="1"/>
  <c r="Z22" i="1"/>
  <c r="AA22" i="1"/>
  <c r="AB22" i="1"/>
  <c r="X23" i="1"/>
  <c r="Y23" i="1"/>
  <c r="Z23" i="1"/>
  <c r="AA23" i="1"/>
  <c r="AB23" i="1"/>
  <c r="N152" i="1" l="1"/>
  <c r="X164" i="1" l="1"/>
  <c r="X163" i="1"/>
  <c r="J11" i="4" l="1"/>
  <c r="I11" i="4"/>
  <c r="H11" i="4"/>
  <c r="G11" i="4"/>
  <c r="F11" i="4"/>
  <c r="E11" i="4"/>
  <c r="D11" i="4"/>
  <c r="C11" i="4"/>
  <c r="B11" i="4"/>
  <c r="Z25" i="1" l="1"/>
  <c r="O80" i="1" l="1"/>
  <c r="P68" i="1" l="1"/>
  <c r="P70" i="1"/>
  <c r="P72" i="1"/>
  <c r="P69" i="1"/>
  <c r="P71" i="1"/>
  <c r="P73" i="1"/>
  <c r="F70" i="1"/>
  <c r="P67" i="1"/>
  <c r="P38" i="1"/>
  <c r="P39" i="1"/>
  <c r="P40" i="1"/>
  <c r="P41" i="1"/>
  <c r="X126" i="1"/>
  <c r="Z67" i="1"/>
  <c r="AA67" i="1"/>
  <c r="AB67" i="1"/>
  <c r="X67" i="1"/>
  <c r="Y67" i="1"/>
  <c r="X200" i="1"/>
  <c r="AA181" i="1"/>
  <c r="AB181" i="1"/>
  <c r="Z181" i="1"/>
  <c r="Y181" i="1"/>
  <c r="X181" i="1"/>
  <c r="X85" i="1"/>
  <c r="AB11" i="1"/>
  <c r="AA11" i="1"/>
  <c r="Z11" i="1"/>
  <c r="Y11" i="1"/>
  <c r="X11" i="1"/>
  <c r="X25" i="1" l="1"/>
  <c r="X26" i="1"/>
  <c r="X128" i="1" l="1"/>
  <c r="R139" i="1"/>
  <c r="AB208" i="1" l="1"/>
  <c r="AA208" i="1"/>
  <c r="Z208" i="1"/>
  <c r="Y208" i="1"/>
  <c r="X208" i="1"/>
  <c r="T145" i="1" l="1"/>
  <c r="R145" i="1"/>
  <c r="X147" i="1" l="1"/>
  <c r="S152" i="1"/>
  <c r="Q152" i="1"/>
  <c r="T137" i="1"/>
  <c r="R137" i="1"/>
  <c r="O256" i="1" l="1"/>
  <c r="P253" i="1" s="1"/>
  <c r="D167" i="1" l="1"/>
  <c r="N167" i="1" l="1"/>
  <c r="AB255" i="1" l="1"/>
  <c r="AA255" i="1"/>
  <c r="Z255" i="1"/>
  <c r="U256" i="1"/>
  <c r="Y255" i="1"/>
  <c r="X255" i="1"/>
  <c r="K256" i="1"/>
  <c r="E256" i="1" l="1"/>
  <c r="E245" i="1" l="1"/>
  <c r="F225" i="1" l="1"/>
  <c r="F253" i="1"/>
  <c r="AB139" i="1"/>
  <c r="AA139" i="1"/>
  <c r="Z139" i="1"/>
  <c r="Y139" i="1"/>
  <c r="X139" i="1"/>
  <c r="AB198" i="1"/>
  <c r="AA198" i="1"/>
  <c r="Z198" i="1"/>
  <c r="Y198" i="1"/>
  <c r="X198" i="1"/>
  <c r="AB61" i="1" l="1"/>
  <c r="AA61" i="1"/>
  <c r="Z61" i="1"/>
  <c r="Y61" i="1"/>
  <c r="X61" i="1"/>
  <c r="P181" i="1" l="1"/>
  <c r="P209" i="1" l="1"/>
  <c r="P208" i="1"/>
  <c r="P198" i="1"/>
  <c r="P196" i="1"/>
  <c r="B5" i="3"/>
  <c r="X265" i="1" l="1"/>
  <c r="X186" i="1"/>
  <c r="X92" i="1"/>
  <c r="O28" i="1" l="1"/>
  <c r="P11" i="1" l="1"/>
  <c r="P12" i="1"/>
  <c r="P9" i="1"/>
  <c r="P10" i="1"/>
  <c r="P26" i="1"/>
  <c r="P22" i="1"/>
  <c r="B6" i="3"/>
  <c r="P25" i="1"/>
  <c r="X234" i="1"/>
  <c r="AB33" i="1" l="1"/>
  <c r="AA33" i="1"/>
  <c r="Z33" i="1"/>
  <c r="Y33" i="1"/>
  <c r="X33" i="1"/>
  <c r="AB147" i="1" l="1"/>
  <c r="AA147" i="1"/>
  <c r="Z147" i="1"/>
  <c r="Y147" i="1"/>
  <c r="X35" i="1" l="1"/>
  <c r="Y35" i="1"/>
  <c r="Z35" i="1"/>
  <c r="AA35" i="1"/>
  <c r="AB35" i="1"/>
  <c r="O167" i="1" l="1"/>
  <c r="P146" i="1" s="1"/>
  <c r="P131" i="1" l="1"/>
  <c r="P153" i="1"/>
  <c r="P139" i="1"/>
  <c r="P125" i="1"/>
  <c r="P136" i="1"/>
  <c r="P147" i="1"/>
  <c r="P137" i="1"/>
  <c r="AB71" i="1" l="1"/>
  <c r="AA71" i="1"/>
  <c r="Z71" i="1"/>
  <c r="Y71" i="1"/>
  <c r="X71" i="1"/>
  <c r="K216" i="1" l="1"/>
  <c r="U216" i="1"/>
  <c r="O216" i="1"/>
  <c r="E216" i="1"/>
  <c r="AB213" i="1" l="1"/>
  <c r="AA213" i="1"/>
  <c r="Z213" i="1"/>
  <c r="Y213" i="1"/>
  <c r="X213" i="1"/>
  <c r="P213" i="1"/>
  <c r="Y204" i="1" l="1"/>
  <c r="Y89" i="1" l="1"/>
  <c r="X241" i="1" l="1"/>
  <c r="P179" i="1" l="1"/>
  <c r="P189" i="1" l="1"/>
  <c r="P197" i="1"/>
  <c r="Y228" i="1"/>
  <c r="Y174" i="1"/>
  <c r="X39" i="1" l="1"/>
  <c r="AB26" i="1"/>
  <c r="AA26" i="1"/>
  <c r="Z26" i="1"/>
  <c r="Y26" i="1"/>
  <c r="P214" i="1" l="1"/>
  <c r="AB202" i="1" l="1"/>
  <c r="AA202" i="1"/>
  <c r="Z202" i="1"/>
  <c r="Y202" i="1"/>
  <c r="X202" i="1"/>
  <c r="X154" i="1" l="1"/>
  <c r="Y140" i="1"/>
  <c r="Y136" i="1"/>
  <c r="Y135" i="1"/>
  <c r="Y252" i="1"/>
  <c r="I4" i="5"/>
  <c r="I3" i="5" s="1"/>
  <c r="H4" i="5"/>
  <c r="H3" i="5" s="1"/>
  <c r="G4" i="5"/>
  <c r="G3" i="5" s="1"/>
  <c r="F4" i="5"/>
  <c r="F3" i="5" s="1"/>
  <c r="E4" i="5"/>
  <c r="E3" i="5" s="1"/>
  <c r="C4" i="5"/>
  <c r="C3" i="5" s="1"/>
  <c r="B4" i="5"/>
  <c r="B3" i="5" s="1"/>
  <c r="I4" i="6"/>
  <c r="I3" i="6" s="1"/>
  <c r="H4" i="6"/>
  <c r="H3" i="6" s="1"/>
  <c r="G4" i="6"/>
  <c r="G3" i="6" s="1"/>
  <c r="F4" i="6"/>
  <c r="F3" i="6" s="1"/>
  <c r="E4" i="6"/>
  <c r="E3" i="6" s="1"/>
  <c r="D4" i="6"/>
  <c r="D3" i="6" s="1"/>
  <c r="C4" i="6"/>
  <c r="C3" i="6" s="1"/>
  <c r="B4" i="6"/>
  <c r="B3" i="6" s="1"/>
  <c r="AB271" i="1"/>
  <c r="AA271" i="1"/>
  <c r="Y271" i="1"/>
  <c r="U271" i="1"/>
  <c r="O271" i="1"/>
  <c r="K271" i="1"/>
  <c r="E271" i="1"/>
  <c r="F269" i="1" s="1"/>
  <c r="AB270" i="1"/>
  <c r="AA270" i="1"/>
  <c r="Z270" i="1"/>
  <c r="Y270" i="1"/>
  <c r="X270" i="1"/>
  <c r="AB269" i="1"/>
  <c r="AA269" i="1"/>
  <c r="Z269" i="1"/>
  <c r="Y269" i="1"/>
  <c r="X269" i="1"/>
  <c r="AB268" i="1"/>
  <c r="AA268" i="1"/>
  <c r="Z268" i="1"/>
  <c r="Y268" i="1"/>
  <c r="X268" i="1"/>
  <c r="AB267" i="1"/>
  <c r="AA267" i="1"/>
  <c r="Z267" i="1"/>
  <c r="Y267" i="1"/>
  <c r="X267" i="1"/>
  <c r="AB266" i="1"/>
  <c r="AA266" i="1"/>
  <c r="Z266" i="1"/>
  <c r="Y266" i="1"/>
  <c r="X266" i="1"/>
  <c r="AB265" i="1"/>
  <c r="AA265" i="1"/>
  <c r="Z265" i="1"/>
  <c r="Y265" i="1"/>
  <c r="AB264" i="1"/>
  <c r="AA264" i="1"/>
  <c r="Z264" i="1"/>
  <c r="Y264" i="1"/>
  <c r="X264" i="1"/>
  <c r="AB263" i="1"/>
  <c r="AA263" i="1"/>
  <c r="Z263" i="1"/>
  <c r="Y263" i="1"/>
  <c r="X263" i="1"/>
  <c r="AB262" i="1"/>
  <c r="AA262" i="1"/>
  <c r="Z262" i="1"/>
  <c r="Y262" i="1"/>
  <c r="X262" i="1"/>
  <c r="AB261" i="1"/>
  <c r="AA261" i="1"/>
  <c r="Z261" i="1"/>
  <c r="Y261" i="1"/>
  <c r="X261" i="1"/>
  <c r="AB260" i="1"/>
  <c r="AA260" i="1"/>
  <c r="Z260" i="1"/>
  <c r="Y260" i="1"/>
  <c r="X260" i="1"/>
  <c r="AB259" i="1"/>
  <c r="AA259" i="1"/>
  <c r="Z259" i="1"/>
  <c r="Y259" i="1"/>
  <c r="X259" i="1"/>
  <c r="B21" i="2"/>
  <c r="B11" i="2" s="1"/>
  <c r="AB254" i="1"/>
  <c r="AA254" i="1"/>
  <c r="Z254" i="1"/>
  <c r="Y254" i="1"/>
  <c r="X254" i="1"/>
  <c r="AB251" i="1"/>
  <c r="AA251" i="1"/>
  <c r="Z251" i="1"/>
  <c r="Y251" i="1"/>
  <c r="X251" i="1"/>
  <c r="AB252" i="1"/>
  <c r="AA252" i="1"/>
  <c r="Z252" i="1"/>
  <c r="X252" i="1"/>
  <c r="AB250" i="1"/>
  <c r="AA250" i="1"/>
  <c r="Z250" i="1"/>
  <c r="Y250" i="1"/>
  <c r="X250" i="1"/>
  <c r="AB249" i="1"/>
  <c r="AA249" i="1"/>
  <c r="Z249" i="1"/>
  <c r="Y249" i="1"/>
  <c r="P255" i="1"/>
  <c r="AB245" i="1"/>
  <c r="AA245" i="1"/>
  <c r="Y245" i="1"/>
  <c r="U245" i="1"/>
  <c r="O245" i="1"/>
  <c r="K245" i="1"/>
  <c r="AB244" i="1"/>
  <c r="AA244" i="1"/>
  <c r="Z244" i="1"/>
  <c r="Y244" i="1"/>
  <c r="X244" i="1"/>
  <c r="AB243" i="1"/>
  <c r="AA243" i="1"/>
  <c r="Z243" i="1"/>
  <c r="Y243" i="1"/>
  <c r="X243" i="1"/>
  <c r="AB242" i="1"/>
  <c r="AA242" i="1"/>
  <c r="Z242" i="1"/>
  <c r="Y242" i="1"/>
  <c r="X242" i="1"/>
  <c r="AB241" i="1"/>
  <c r="AA241" i="1"/>
  <c r="Z241" i="1"/>
  <c r="Y241" i="1"/>
  <c r="AB238" i="1"/>
  <c r="AA238" i="1"/>
  <c r="Z238" i="1"/>
  <c r="Y238" i="1"/>
  <c r="X238" i="1"/>
  <c r="AB237" i="1"/>
  <c r="AA237" i="1"/>
  <c r="Z237" i="1"/>
  <c r="X237" i="1"/>
  <c r="AB236" i="1"/>
  <c r="AA236" i="1"/>
  <c r="Z236" i="1"/>
  <c r="Y236" i="1"/>
  <c r="X236" i="1"/>
  <c r="AB235" i="1"/>
  <c r="AA235" i="1"/>
  <c r="Z235" i="1"/>
  <c r="Y235" i="1"/>
  <c r="X235" i="1"/>
  <c r="AB234" i="1"/>
  <c r="AA234" i="1"/>
  <c r="Z234" i="1"/>
  <c r="Y234" i="1"/>
  <c r="AB233" i="1"/>
  <c r="AA233" i="1"/>
  <c r="Z233" i="1"/>
  <c r="Y233" i="1"/>
  <c r="X233" i="1"/>
  <c r="AB232" i="1"/>
  <c r="AA232" i="1"/>
  <c r="Z232" i="1"/>
  <c r="Y232" i="1"/>
  <c r="X232" i="1"/>
  <c r="AB231" i="1"/>
  <c r="AA231" i="1"/>
  <c r="Z231" i="1"/>
  <c r="Y231" i="1"/>
  <c r="X231" i="1"/>
  <c r="AB230" i="1"/>
  <c r="AA230" i="1"/>
  <c r="Z230" i="1"/>
  <c r="Y230" i="1"/>
  <c r="X230" i="1"/>
  <c r="AB229" i="1"/>
  <c r="AA229" i="1"/>
  <c r="Z229" i="1"/>
  <c r="Y229" i="1"/>
  <c r="X229" i="1"/>
  <c r="AB228" i="1"/>
  <c r="AA228" i="1"/>
  <c r="Z228" i="1"/>
  <c r="X228" i="1"/>
  <c r="AB227" i="1"/>
  <c r="AA227" i="1"/>
  <c r="Z227" i="1"/>
  <c r="Y227" i="1"/>
  <c r="X227" i="1"/>
  <c r="AB226" i="1"/>
  <c r="AA226" i="1"/>
  <c r="Z226" i="1"/>
  <c r="Y226" i="1"/>
  <c r="X226" i="1"/>
  <c r="AB221" i="1"/>
  <c r="AA221" i="1"/>
  <c r="Z221" i="1"/>
  <c r="Y221" i="1"/>
  <c r="X221" i="1"/>
  <c r="AB220" i="1"/>
  <c r="AA220" i="1"/>
  <c r="Z220" i="1"/>
  <c r="Y220" i="1"/>
  <c r="X220" i="1"/>
  <c r="AB216" i="1"/>
  <c r="AA216" i="1"/>
  <c r="Y216" i="1"/>
  <c r="B2" i="3"/>
  <c r="B19" i="2"/>
  <c r="B9" i="2" s="1"/>
  <c r="AB215" i="1"/>
  <c r="AA215" i="1"/>
  <c r="Z215" i="1"/>
  <c r="Y215" i="1"/>
  <c r="X215" i="1"/>
  <c r="AB214" i="1"/>
  <c r="AA214" i="1"/>
  <c r="Z214" i="1"/>
  <c r="Y214" i="1"/>
  <c r="X214" i="1"/>
  <c r="AB210" i="1"/>
  <c r="AA210" i="1"/>
  <c r="Y210" i="1"/>
  <c r="U210" i="1"/>
  <c r="K210" i="1"/>
  <c r="E210" i="1"/>
  <c r="AB207" i="1"/>
  <c r="AA207" i="1"/>
  <c r="Z207" i="1"/>
  <c r="Y207" i="1"/>
  <c r="X207" i="1"/>
  <c r="AB206" i="1"/>
  <c r="AA206" i="1"/>
  <c r="Z206" i="1"/>
  <c r="Y206" i="1"/>
  <c r="X206" i="1"/>
  <c r="AB205" i="1"/>
  <c r="AA205" i="1"/>
  <c r="Z205" i="1"/>
  <c r="Y205" i="1"/>
  <c r="X205" i="1"/>
  <c r="AB204" i="1"/>
  <c r="AA204" i="1"/>
  <c r="Z204" i="1"/>
  <c r="X204" i="1"/>
  <c r="AB203" i="1"/>
  <c r="AA203" i="1"/>
  <c r="Z203" i="1"/>
  <c r="Y203" i="1"/>
  <c r="X203" i="1"/>
  <c r="AB201" i="1"/>
  <c r="AA201" i="1"/>
  <c r="Z201" i="1"/>
  <c r="Y201" i="1"/>
  <c r="X201" i="1"/>
  <c r="AB200" i="1"/>
  <c r="AA200" i="1"/>
  <c r="Z200" i="1"/>
  <c r="Y200" i="1"/>
  <c r="AB199" i="1"/>
  <c r="AA199" i="1"/>
  <c r="Z199" i="1"/>
  <c r="Y199" i="1"/>
  <c r="X199" i="1"/>
  <c r="AB197" i="1"/>
  <c r="AA197" i="1"/>
  <c r="Z197" i="1"/>
  <c r="Y197" i="1"/>
  <c r="X197" i="1"/>
  <c r="AB196" i="1"/>
  <c r="AA196" i="1"/>
  <c r="Z196" i="1"/>
  <c r="Y196" i="1"/>
  <c r="X196" i="1"/>
  <c r="AB195" i="1"/>
  <c r="AA195" i="1"/>
  <c r="Z195" i="1"/>
  <c r="Y195" i="1"/>
  <c r="X195" i="1"/>
  <c r="AB194" i="1"/>
  <c r="AA194" i="1"/>
  <c r="Z194" i="1"/>
  <c r="Y194" i="1"/>
  <c r="X194" i="1"/>
  <c r="AB193" i="1"/>
  <c r="AA193" i="1"/>
  <c r="Z193" i="1"/>
  <c r="Y193" i="1"/>
  <c r="X193" i="1"/>
  <c r="AB192" i="1"/>
  <c r="AA192" i="1"/>
  <c r="Z192" i="1"/>
  <c r="Y192" i="1"/>
  <c r="X192" i="1"/>
  <c r="AB191" i="1"/>
  <c r="AA191" i="1"/>
  <c r="Z191" i="1"/>
  <c r="Y191" i="1"/>
  <c r="X191" i="1"/>
  <c r="AB190" i="1"/>
  <c r="AA190" i="1"/>
  <c r="Z190" i="1"/>
  <c r="Y190" i="1"/>
  <c r="X190" i="1"/>
  <c r="AB189" i="1"/>
  <c r="AA189" i="1"/>
  <c r="Z189" i="1"/>
  <c r="Y189" i="1"/>
  <c r="X189" i="1"/>
  <c r="AB188" i="1"/>
  <c r="AA188" i="1"/>
  <c r="Z188" i="1"/>
  <c r="Y188" i="1"/>
  <c r="X188" i="1"/>
  <c r="AB187" i="1"/>
  <c r="AA187" i="1"/>
  <c r="Z187" i="1"/>
  <c r="Y187" i="1"/>
  <c r="X187" i="1"/>
  <c r="AB186" i="1"/>
  <c r="AA186" i="1"/>
  <c r="Z186" i="1"/>
  <c r="Y186" i="1"/>
  <c r="AB185" i="1"/>
  <c r="AA185" i="1"/>
  <c r="Z185" i="1"/>
  <c r="Y185" i="1"/>
  <c r="X185" i="1"/>
  <c r="AB184" i="1"/>
  <c r="AA184" i="1"/>
  <c r="Z184" i="1"/>
  <c r="Y184" i="1"/>
  <c r="X184" i="1"/>
  <c r="AB183" i="1"/>
  <c r="AA183" i="1"/>
  <c r="Z183" i="1"/>
  <c r="Y183" i="1"/>
  <c r="X183" i="1"/>
  <c r="AB209" i="1"/>
  <c r="AA209" i="1"/>
  <c r="Z209" i="1"/>
  <c r="Y209" i="1"/>
  <c r="X209" i="1"/>
  <c r="AB182" i="1"/>
  <c r="AA182" i="1"/>
  <c r="Z182" i="1"/>
  <c r="Y182" i="1"/>
  <c r="X182" i="1"/>
  <c r="AB180" i="1"/>
  <c r="AA180" i="1"/>
  <c r="Z180" i="1"/>
  <c r="Y180" i="1"/>
  <c r="X180" i="1"/>
  <c r="AB179" i="1"/>
  <c r="AA179" i="1"/>
  <c r="Z179" i="1"/>
  <c r="Y179" i="1"/>
  <c r="X179" i="1"/>
  <c r="AB176" i="1"/>
  <c r="AA176" i="1"/>
  <c r="Y176" i="1"/>
  <c r="U176" i="1"/>
  <c r="O176" i="1"/>
  <c r="K176" i="1"/>
  <c r="E176" i="1"/>
  <c r="B17" i="2" s="1"/>
  <c r="B7" i="2" s="1"/>
  <c r="AB175" i="1"/>
  <c r="AA175" i="1"/>
  <c r="Z175" i="1"/>
  <c r="Y175" i="1"/>
  <c r="X175" i="1"/>
  <c r="AB174" i="1"/>
  <c r="AA174" i="1"/>
  <c r="Z174" i="1"/>
  <c r="X174" i="1"/>
  <c r="AB173" i="1"/>
  <c r="AA173" i="1"/>
  <c r="Z173" i="1"/>
  <c r="Y173" i="1"/>
  <c r="X173" i="1"/>
  <c r="AB172" i="1"/>
  <c r="AA172" i="1"/>
  <c r="Z172" i="1"/>
  <c r="Y172" i="1"/>
  <c r="X172" i="1"/>
  <c r="AB171" i="1"/>
  <c r="AA171" i="1"/>
  <c r="Z171" i="1"/>
  <c r="Y171" i="1"/>
  <c r="X171" i="1"/>
  <c r="AB170" i="1"/>
  <c r="AA170" i="1"/>
  <c r="Z170" i="1"/>
  <c r="Y170" i="1"/>
  <c r="X170" i="1"/>
  <c r="AB167" i="1"/>
  <c r="AA167" i="1"/>
  <c r="Y167" i="1"/>
  <c r="U167" i="1"/>
  <c r="K167" i="1"/>
  <c r="E167" i="1"/>
  <c r="F153" i="1" s="1"/>
  <c r="AB166" i="1"/>
  <c r="AA166" i="1"/>
  <c r="Z166" i="1"/>
  <c r="X166" i="1"/>
  <c r="Y166" i="1"/>
  <c r="AB165" i="1"/>
  <c r="AA165" i="1"/>
  <c r="Z165" i="1"/>
  <c r="X165" i="1"/>
  <c r="Y165" i="1"/>
  <c r="AB164" i="1"/>
  <c r="AA164" i="1"/>
  <c r="Z164" i="1"/>
  <c r="Y164" i="1"/>
  <c r="AB163" i="1"/>
  <c r="AA163" i="1"/>
  <c r="Z163" i="1"/>
  <c r="Y163" i="1"/>
  <c r="AB162" i="1"/>
  <c r="AA162" i="1"/>
  <c r="Z162" i="1"/>
  <c r="Y162" i="1"/>
  <c r="X162" i="1"/>
  <c r="AB161" i="1"/>
  <c r="AA161" i="1"/>
  <c r="Z161" i="1"/>
  <c r="Y161" i="1"/>
  <c r="X161" i="1"/>
  <c r="AB160" i="1"/>
  <c r="AA160" i="1"/>
  <c r="Z160" i="1"/>
  <c r="Y160" i="1"/>
  <c r="X160" i="1"/>
  <c r="AB159" i="1"/>
  <c r="AA159" i="1"/>
  <c r="Z159" i="1"/>
  <c r="Y159" i="1"/>
  <c r="X159" i="1"/>
  <c r="AB158" i="1"/>
  <c r="AA158" i="1"/>
  <c r="Z158" i="1"/>
  <c r="X158" i="1"/>
  <c r="Y158" i="1"/>
  <c r="AB157" i="1"/>
  <c r="AA157" i="1"/>
  <c r="Z157" i="1"/>
  <c r="Y157" i="1"/>
  <c r="X157" i="1"/>
  <c r="AB156" i="1"/>
  <c r="AA156" i="1"/>
  <c r="Z156" i="1"/>
  <c r="Y156" i="1"/>
  <c r="X156" i="1"/>
  <c r="AB155" i="1"/>
  <c r="AA155" i="1"/>
  <c r="Z155" i="1"/>
  <c r="X155" i="1"/>
  <c r="Y155" i="1"/>
  <c r="AB154" i="1"/>
  <c r="AA154" i="1"/>
  <c r="Z154" i="1"/>
  <c r="Y154" i="1"/>
  <c r="AB152" i="1"/>
  <c r="AA152" i="1"/>
  <c r="Z152" i="1"/>
  <c r="Y152" i="1"/>
  <c r="X152" i="1"/>
  <c r="AB151" i="1"/>
  <c r="AA151" i="1"/>
  <c r="Z151" i="1"/>
  <c r="Y151" i="1"/>
  <c r="X151" i="1"/>
  <c r="AB150" i="1"/>
  <c r="AA150" i="1"/>
  <c r="Z150" i="1"/>
  <c r="Y150" i="1"/>
  <c r="X150" i="1"/>
  <c r="AB149" i="1"/>
  <c r="AA149" i="1"/>
  <c r="Z149" i="1"/>
  <c r="Y149" i="1"/>
  <c r="AB148" i="1"/>
  <c r="AA148" i="1"/>
  <c r="Z148" i="1"/>
  <c r="Y148" i="1"/>
  <c r="X148" i="1"/>
  <c r="AB145" i="1"/>
  <c r="AA145" i="1"/>
  <c r="Z145" i="1"/>
  <c r="Y145" i="1"/>
  <c r="X145" i="1"/>
  <c r="AB142" i="1"/>
  <c r="AA142" i="1"/>
  <c r="Z142" i="1"/>
  <c r="Y142" i="1"/>
  <c r="X142" i="1"/>
  <c r="AB141" i="1"/>
  <c r="AA141" i="1"/>
  <c r="Z141" i="1"/>
  <c r="Y141" i="1"/>
  <c r="X141" i="1"/>
  <c r="AB140" i="1"/>
  <c r="AA140" i="1"/>
  <c r="Z140" i="1"/>
  <c r="X140" i="1"/>
  <c r="AB134" i="1"/>
  <c r="AA134" i="1"/>
  <c r="Z134" i="1"/>
  <c r="Y134" i="1"/>
  <c r="X134" i="1"/>
  <c r="AB138" i="1"/>
  <c r="AA138" i="1"/>
  <c r="Z138" i="1"/>
  <c r="Y138" i="1"/>
  <c r="X138" i="1"/>
  <c r="AB137" i="1"/>
  <c r="AA137" i="1"/>
  <c r="Z137" i="1"/>
  <c r="Y137" i="1"/>
  <c r="AB136" i="1"/>
  <c r="AA136" i="1"/>
  <c r="Z136" i="1"/>
  <c r="AB135" i="1"/>
  <c r="AA135" i="1"/>
  <c r="Z135" i="1"/>
  <c r="AB133" i="1"/>
  <c r="AA133" i="1"/>
  <c r="Z133" i="1"/>
  <c r="Y133" i="1"/>
  <c r="X133" i="1"/>
  <c r="AB132" i="1"/>
  <c r="AA132" i="1"/>
  <c r="Z132" i="1"/>
  <c r="Y132" i="1"/>
  <c r="X132" i="1"/>
  <c r="AB131" i="1"/>
  <c r="AA131" i="1"/>
  <c r="Z131" i="1"/>
  <c r="Y131" i="1"/>
  <c r="X131" i="1"/>
  <c r="AB130" i="1"/>
  <c r="AA130" i="1"/>
  <c r="Z130" i="1"/>
  <c r="Y130" i="1"/>
  <c r="X130" i="1"/>
  <c r="AB129" i="1"/>
  <c r="AA129" i="1"/>
  <c r="Z129" i="1"/>
  <c r="Y129" i="1"/>
  <c r="X129" i="1"/>
  <c r="AB128" i="1"/>
  <c r="AA128" i="1"/>
  <c r="Z128" i="1"/>
  <c r="Y128" i="1"/>
  <c r="AB127" i="1"/>
  <c r="AA127" i="1"/>
  <c r="Z127" i="1"/>
  <c r="Y127" i="1"/>
  <c r="AB126" i="1"/>
  <c r="AA126" i="1"/>
  <c r="Z126" i="1"/>
  <c r="Y126" i="1"/>
  <c r="AB125" i="1"/>
  <c r="AA125" i="1"/>
  <c r="Z125" i="1"/>
  <c r="Y125" i="1"/>
  <c r="AB121" i="1"/>
  <c r="AA121" i="1"/>
  <c r="Y121" i="1"/>
  <c r="U121" i="1"/>
  <c r="O121" i="1"/>
  <c r="K121" i="1"/>
  <c r="E121" i="1"/>
  <c r="F151" i="1" s="1"/>
  <c r="AB120" i="1"/>
  <c r="AA120" i="1"/>
  <c r="Z120" i="1"/>
  <c r="Y120" i="1"/>
  <c r="X120" i="1"/>
  <c r="AB119" i="1"/>
  <c r="AA119" i="1"/>
  <c r="Z119" i="1"/>
  <c r="Y119" i="1"/>
  <c r="X119" i="1"/>
  <c r="AB118" i="1"/>
  <c r="AA118" i="1"/>
  <c r="Z118" i="1"/>
  <c r="Y118" i="1"/>
  <c r="X118" i="1"/>
  <c r="AB117" i="1"/>
  <c r="AA117" i="1"/>
  <c r="Z117" i="1"/>
  <c r="Y117" i="1"/>
  <c r="X117" i="1"/>
  <c r="AB116" i="1"/>
  <c r="AA116" i="1"/>
  <c r="Z116" i="1"/>
  <c r="Y116" i="1"/>
  <c r="X116" i="1"/>
  <c r="AB115" i="1"/>
  <c r="AA115" i="1"/>
  <c r="Z115" i="1"/>
  <c r="Y115" i="1"/>
  <c r="X115" i="1"/>
  <c r="AB114" i="1"/>
  <c r="AA114" i="1"/>
  <c r="Z114" i="1"/>
  <c r="Y114" i="1"/>
  <c r="X114" i="1"/>
  <c r="AB113" i="1"/>
  <c r="AA113" i="1"/>
  <c r="Z113" i="1"/>
  <c r="Y113" i="1"/>
  <c r="X113" i="1"/>
  <c r="AB112" i="1"/>
  <c r="AA112" i="1"/>
  <c r="Z112" i="1"/>
  <c r="Y112" i="1"/>
  <c r="X112" i="1"/>
  <c r="AB111" i="1"/>
  <c r="AA111" i="1"/>
  <c r="Z111" i="1"/>
  <c r="Y111" i="1"/>
  <c r="X111" i="1"/>
  <c r="AB110" i="1"/>
  <c r="AA110" i="1"/>
  <c r="Z110" i="1"/>
  <c r="Y110" i="1"/>
  <c r="X110" i="1"/>
  <c r="AB109" i="1"/>
  <c r="AA109" i="1"/>
  <c r="Z109" i="1"/>
  <c r="Y109" i="1"/>
  <c r="X109" i="1"/>
  <c r="AB108" i="1"/>
  <c r="AA108" i="1"/>
  <c r="Z108" i="1"/>
  <c r="Y108" i="1"/>
  <c r="X108" i="1"/>
  <c r="AB107" i="1"/>
  <c r="AA107" i="1"/>
  <c r="Z107" i="1"/>
  <c r="Y107" i="1"/>
  <c r="X107" i="1"/>
  <c r="AB106" i="1"/>
  <c r="AA106" i="1"/>
  <c r="Z106" i="1"/>
  <c r="Y106" i="1"/>
  <c r="X106" i="1"/>
  <c r="AB105" i="1"/>
  <c r="AA105" i="1"/>
  <c r="Z105" i="1"/>
  <c r="Y105" i="1"/>
  <c r="X105" i="1"/>
  <c r="AB104" i="1"/>
  <c r="AA104" i="1"/>
  <c r="Z104" i="1"/>
  <c r="Y104" i="1"/>
  <c r="X104" i="1"/>
  <c r="AB99" i="1"/>
  <c r="AA99" i="1"/>
  <c r="Z99" i="1"/>
  <c r="Y99" i="1"/>
  <c r="X99" i="1"/>
  <c r="AB103" i="1"/>
  <c r="AA103" i="1"/>
  <c r="Z103" i="1"/>
  <c r="Y103" i="1"/>
  <c r="X103" i="1"/>
  <c r="AB102" i="1"/>
  <c r="AA102" i="1"/>
  <c r="Z102" i="1"/>
  <c r="Y102" i="1"/>
  <c r="X102" i="1"/>
  <c r="AB101" i="1"/>
  <c r="AA101" i="1"/>
  <c r="Z101" i="1"/>
  <c r="Y101" i="1"/>
  <c r="X101" i="1"/>
  <c r="AB100" i="1"/>
  <c r="AA100" i="1"/>
  <c r="Z100" i="1"/>
  <c r="Y100" i="1"/>
  <c r="X100" i="1"/>
  <c r="AB98" i="1"/>
  <c r="AA98" i="1"/>
  <c r="Z98" i="1"/>
  <c r="Y98" i="1"/>
  <c r="X98" i="1"/>
  <c r="AB97" i="1"/>
  <c r="AA97" i="1"/>
  <c r="Z97" i="1"/>
  <c r="Y97" i="1"/>
  <c r="X97" i="1"/>
  <c r="AB96" i="1"/>
  <c r="AA96" i="1"/>
  <c r="Z96" i="1"/>
  <c r="Y96" i="1"/>
  <c r="X96" i="1"/>
  <c r="AB95" i="1"/>
  <c r="AA95" i="1"/>
  <c r="Z95" i="1"/>
  <c r="Y95" i="1"/>
  <c r="X95" i="1"/>
  <c r="AB94" i="1"/>
  <c r="AA94" i="1"/>
  <c r="Z94" i="1"/>
  <c r="Y94" i="1"/>
  <c r="X94" i="1"/>
  <c r="AB93" i="1"/>
  <c r="AA93" i="1"/>
  <c r="Z93" i="1"/>
  <c r="Y93" i="1"/>
  <c r="X93" i="1"/>
  <c r="AB92" i="1"/>
  <c r="AA92" i="1"/>
  <c r="Z92" i="1"/>
  <c r="Y92" i="1"/>
  <c r="AB91" i="1"/>
  <c r="AA91" i="1"/>
  <c r="Z91" i="1"/>
  <c r="Y91" i="1"/>
  <c r="X91" i="1"/>
  <c r="AB90" i="1"/>
  <c r="AA90" i="1"/>
  <c r="Z90" i="1"/>
  <c r="Y90" i="1"/>
  <c r="X90" i="1"/>
  <c r="AB89" i="1"/>
  <c r="AA89" i="1"/>
  <c r="Z89" i="1"/>
  <c r="X89" i="1"/>
  <c r="AB88" i="1"/>
  <c r="Z88" i="1"/>
  <c r="Y88" i="1"/>
  <c r="X88" i="1"/>
  <c r="AB87" i="1"/>
  <c r="AA87" i="1"/>
  <c r="Z87" i="1"/>
  <c r="Y87" i="1"/>
  <c r="X87" i="1"/>
  <c r="AB86" i="1"/>
  <c r="AA86" i="1"/>
  <c r="Z86" i="1"/>
  <c r="Y86" i="1"/>
  <c r="X86" i="1"/>
  <c r="AB85" i="1"/>
  <c r="AA85" i="1"/>
  <c r="Z85" i="1"/>
  <c r="Y85" i="1"/>
  <c r="AB84" i="1"/>
  <c r="AA84" i="1"/>
  <c r="Z84" i="1"/>
  <c r="Y84" i="1"/>
  <c r="X84" i="1"/>
  <c r="AB83" i="1"/>
  <c r="AA83" i="1"/>
  <c r="Z83" i="1"/>
  <c r="Y83" i="1"/>
  <c r="X83" i="1"/>
  <c r="AB80" i="1"/>
  <c r="AA80" i="1"/>
  <c r="Y80" i="1"/>
  <c r="U80" i="1"/>
  <c r="K80" i="1"/>
  <c r="E80" i="1"/>
  <c r="B14" i="2" s="1"/>
  <c r="B4" i="2" s="1"/>
  <c r="AB79" i="1"/>
  <c r="AA79" i="1"/>
  <c r="Z79" i="1"/>
  <c r="Y79" i="1"/>
  <c r="X79" i="1"/>
  <c r="AB78" i="1"/>
  <c r="AA78" i="1"/>
  <c r="Z78" i="1"/>
  <c r="Y78" i="1"/>
  <c r="X78" i="1"/>
  <c r="AB77" i="1"/>
  <c r="AA77" i="1"/>
  <c r="Z77" i="1"/>
  <c r="Y77" i="1"/>
  <c r="X77" i="1"/>
  <c r="AB76" i="1"/>
  <c r="AA76" i="1"/>
  <c r="Z76" i="1"/>
  <c r="Y76" i="1"/>
  <c r="X76" i="1"/>
  <c r="AB75" i="1"/>
  <c r="AA75" i="1"/>
  <c r="Z75" i="1"/>
  <c r="Y75" i="1"/>
  <c r="X75" i="1"/>
  <c r="AB74" i="1"/>
  <c r="AA74" i="1"/>
  <c r="Z74" i="1"/>
  <c r="Y74" i="1"/>
  <c r="X74" i="1"/>
  <c r="AB73" i="1"/>
  <c r="AA73" i="1"/>
  <c r="Z73" i="1"/>
  <c r="Y73" i="1"/>
  <c r="X73" i="1"/>
  <c r="AB72" i="1"/>
  <c r="AA72" i="1"/>
  <c r="Z72" i="1"/>
  <c r="Y72" i="1"/>
  <c r="X72" i="1"/>
  <c r="AB68" i="1"/>
  <c r="AA68" i="1"/>
  <c r="Z68" i="1"/>
  <c r="Y68" i="1"/>
  <c r="X68" i="1"/>
  <c r="AB66" i="1"/>
  <c r="AA66" i="1"/>
  <c r="Z66" i="1"/>
  <c r="Y66" i="1"/>
  <c r="X66" i="1"/>
  <c r="AB65" i="1"/>
  <c r="AA65" i="1"/>
  <c r="Z65" i="1"/>
  <c r="Y65" i="1"/>
  <c r="X65" i="1"/>
  <c r="AB64" i="1"/>
  <c r="AA64" i="1"/>
  <c r="Z64" i="1"/>
  <c r="Y64" i="1"/>
  <c r="X64" i="1"/>
  <c r="AB63" i="1"/>
  <c r="AA63" i="1"/>
  <c r="Z63" i="1"/>
  <c r="Y63" i="1"/>
  <c r="X63" i="1"/>
  <c r="AB62" i="1"/>
  <c r="AA62" i="1"/>
  <c r="Z62" i="1"/>
  <c r="Y62" i="1"/>
  <c r="X62" i="1"/>
  <c r="AB60" i="1"/>
  <c r="AA60" i="1"/>
  <c r="Z60" i="1"/>
  <c r="Y60" i="1"/>
  <c r="X60" i="1"/>
  <c r="AB59" i="1"/>
  <c r="AA59" i="1"/>
  <c r="Z59" i="1"/>
  <c r="Y59" i="1"/>
  <c r="X59" i="1"/>
  <c r="AB49" i="1"/>
  <c r="AA49" i="1"/>
  <c r="Z49" i="1"/>
  <c r="Y49" i="1"/>
  <c r="X49" i="1"/>
  <c r="AB58" i="1"/>
  <c r="AA58" i="1"/>
  <c r="Z58" i="1"/>
  <c r="Y58" i="1"/>
  <c r="X58" i="1"/>
  <c r="AB57" i="1"/>
  <c r="AA57" i="1"/>
  <c r="Z57" i="1"/>
  <c r="Y57" i="1"/>
  <c r="X57" i="1"/>
  <c r="AB56" i="1"/>
  <c r="AA56" i="1"/>
  <c r="Z56" i="1"/>
  <c r="Y56" i="1"/>
  <c r="X56" i="1"/>
  <c r="AB55" i="1"/>
  <c r="AA55" i="1"/>
  <c r="Z55" i="1"/>
  <c r="Y55" i="1"/>
  <c r="X55" i="1"/>
  <c r="AB54" i="1"/>
  <c r="AA54" i="1"/>
  <c r="Z54" i="1"/>
  <c r="Y54" i="1"/>
  <c r="X54" i="1"/>
  <c r="AB53" i="1"/>
  <c r="AA53" i="1"/>
  <c r="Z53" i="1"/>
  <c r="Y53" i="1"/>
  <c r="X53" i="1"/>
  <c r="AB52" i="1"/>
  <c r="AA52" i="1"/>
  <c r="Z52" i="1"/>
  <c r="Y52" i="1"/>
  <c r="X52" i="1"/>
  <c r="AB51" i="1"/>
  <c r="AA51" i="1"/>
  <c r="Z51" i="1"/>
  <c r="Y51" i="1"/>
  <c r="X51" i="1"/>
  <c r="AB50" i="1"/>
  <c r="AA50" i="1"/>
  <c r="Z50" i="1"/>
  <c r="Y50" i="1"/>
  <c r="X50" i="1"/>
  <c r="AB48" i="1"/>
  <c r="AA48" i="1"/>
  <c r="Z48" i="1"/>
  <c r="Y48" i="1"/>
  <c r="X48" i="1"/>
  <c r="AB47" i="1"/>
  <c r="AA47" i="1"/>
  <c r="Z47" i="1"/>
  <c r="Y47" i="1"/>
  <c r="X47" i="1"/>
  <c r="AB46" i="1"/>
  <c r="AA46" i="1"/>
  <c r="Z46" i="1"/>
  <c r="Y46" i="1"/>
  <c r="X46" i="1"/>
  <c r="AB45" i="1"/>
  <c r="AA45" i="1"/>
  <c r="Z45" i="1"/>
  <c r="Y45" i="1"/>
  <c r="X45" i="1"/>
  <c r="AB44" i="1"/>
  <c r="AA44" i="1"/>
  <c r="Z44" i="1"/>
  <c r="Y44" i="1"/>
  <c r="X44" i="1"/>
  <c r="AB43" i="1"/>
  <c r="AA43" i="1"/>
  <c r="Z43" i="1"/>
  <c r="Y43" i="1"/>
  <c r="X43" i="1"/>
  <c r="AB42" i="1"/>
  <c r="AA42" i="1"/>
  <c r="Z42" i="1"/>
  <c r="Y42" i="1"/>
  <c r="X42" i="1"/>
  <c r="AB41" i="1"/>
  <c r="AA41" i="1"/>
  <c r="Z41" i="1"/>
  <c r="Y41" i="1"/>
  <c r="X41" i="1"/>
  <c r="AB40" i="1"/>
  <c r="AA40" i="1"/>
  <c r="Z40" i="1"/>
  <c r="Y40" i="1"/>
  <c r="X40" i="1"/>
  <c r="AB39" i="1"/>
  <c r="AA39" i="1"/>
  <c r="Z39" i="1"/>
  <c r="Y39" i="1"/>
  <c r="AB38" i="1"/>
  <c r="AA38" i="1"/>
  <c r="Z38" i="1"/>
  <c r="Y38" i="1"/>
  <c r="X38" i="1"/>
  <c r="AB37" i="1"/>
  <c r="AA37" i="1"/>
  <c r="Z37" i="1"/>
  <c r="Y37" i="1"/>
  <c r="X37" i="1"/>
  <c r="AB36" i="1"/>
  <c r="AA36" i="1"/>
  <c r="Z36" i="1"/>
  <c r="Y36" i="1"/>
  <c r="X36" i="1"/>
  <c r="AB34" i="1"/>
  <c r="AA34" i="1"/>
  <c r="Z34" i="1"/>
  <c r="Y34" i="1"/>
  <c r="X34" i="1"/>
  <c r="AB32" i="1"/>
  <c r="AA32" i="1"/>
  <c r="Z32" i="1"/>
  <c r="Y32" i="1"/>
  <c r="X32" i="1"/>
  <c r="AB31" i="1"/>
  <c r="AA31" i="1"/>
  <c r="Z31" i="1"/>
  <c r="Y31" i="1"/>
  <c r="X31" i="1"/>
  <c r="AB28" i="1"/>
  <c r="AA28" i="1"/>
  <c r="Y28" i="1"/>
  <c r="U28" i="1"/>
  <c r="P19" i="1"/>
  <c r="K28" i="1"/>
  <c r="E28" i="1"/>
  <c r="AB27" i="1"/>
  <c r="AA27" i="1"/>
  <c r="Z27" i="1"/>
  <c r="Y27" i="1"/>
  <c r="X27" i="1"/>
  <c r="AB25" i="1"/>
  <c r="AA25" i="1"/>
  <c r="Y25" i="1"/>
  <c r="AB24" i="1"/>
  <c r="AA24" i="1"/>
  <c r="Z24" i="1"/>
  <c r="Y24" i="1"/>
  <c r="X24" i="1"/>
  <c r="AB21" i="1"/>
  <c r="AA21" i="1"/>
  <c r="Z21" i="1"/>
  <c r="Y21" i="1"/>
  <c r="X21" i="1"/>
  <c r="AB20" i="1"/>
  <c r="AA20" i="1"/>
  <c r="Z20" i="1"/>
  <c r="Y20" i="1"/>
  <c r="X20" i="1"/>
  <c r="AB19" i="1"/>
  <c r="AA19" i="1"/>
  <c r="Z19" i="1"/>
  <c r="Y19" i="1"/>
  <c r="X19" i="1"/>
  <c r="AB13" i="1"/>
  <c r="AA13" i="1"/>
  <c r="Z13" i="1"/>
  <c r="Y13" i="1"/>
  <c r="X13" i="1"/>
  <c r="AB18" i="1"/>
  <c r="AA18" i="1"/>
  <c r="Z18" i="1"/>
  <c r="Y18" i="1"/>
  <c r="X18" i="1"/>
  <c r="AB17" i="1"/>
  <c r="AA17" i="1"/>
  <c r="Z17" i="1"/>
  <c r="Y17" i="1"/>
  <c r="X17" i="1"/>
  <c r="AB16" i="1"/>
  <c r="AA16" i="1"/>
  <c r="Z16" i="1"/>
  <c r="Y16" i="1"/>
  <c r="X16" i="1"/>
  <c r="AB15" i="1"/>
  <c r="AA15" i="1"/>
  <c r="Z15" i="1"/>
  <c r="Y15" i="1"/>
  <c r="X15" i="1"/>
  <c r="AB14" i="1"/>
  <c r="AA14" i="1"/>
  <c r="Z14" i="1"/>
  <c r="Y14" i="1"/>
  <c r="X14" i="1"/>
  <c r="AB12" i="1"/>
  <c r="AA12" i="1"/>
  <c r="Z12" i="1"/>
  <c r="Y12" i="1"/>
  <c r="X12" i="1"/>
  <c r="AB9" i="1"/>
  <c r="AA9" i="1"/>
  <c r="Z9" i="1"/>
  <c r="Y9" i="1"/>
  <c r="X9" i="1"/>
  <c r="AB8" i="1"/>
  <c r="AA8" i="1"/>
  <c r="Z8" i="1"/>
  <c r="Y8" i="1"/>
  <c r="X8" i="1"/>
  <c r="AB7" i="1"/>
  <c r="AA7" i="1"/>
  <c r="Z7" i="1"/>
  <c r="Y7" i="1"/>
  <c r="X7" i="1"/>
  <c r="AB6" i="1"/>
  <c r="AA6" i="1"/>
  <c r="Z6" i="1"/>
  <c r="Y6" i="1"/>
  <c r="X6" i="1"/>
  <c r="F139" i="1" l="1"/>
  <c r="F145" i="1"/>
  <c r="F159" i="1"/>
  <c r="F150" i="1"/>
  <c r="F164" i="1"/>
  <c r="F154" i="1"/>
  <c r="F156" i="1"/>
  <c r="F158" i="1"/>
  <c r="F147" i="1"/>
  <c r="F160" i="1"/>
  <c r="F162" i="1"/>
  <c r="F163" i="1"/>
  <c r="F152" i="1"/>
  <c r="F155" i="1"/>
  <c r="F157" i="1"/>
  <c r="F148" i="1"/>
  <c r="F161" i="1"/>
  <c r="F149" i="1"/>
  <c r="P86" i="1"/>
  <c r="P120" i="1"/>
  <c r="P241" i="1"/>
  <c r="P242" i="1"/>
  <c r="F9" i="1"/>
  <c r="F21" i="1"/>
  <c r="F10" i="1"/>
  <c r="F22" i="1"/>
  <c r="F11" i="1"/>
  <c r="F23" i="1"/>
  <c r="F12" i="1"/>
  <c r="F24" i="1"/>
  <c r="F13" i="1"/>
  <c r="F25" i="1"/>
  <c r="F14" i="1"/>
  <c r="F26" i="1"/>
  <c r="F15" i="1"/>
  <c r="F27" i="1"/>
  <c r="F16" i="1"/>
  <c r="F17" i="1"/>
  <c r="F18" i="1"/>
  <c r="F7" i="1"/>
  <c r="F19" i="1"/>
  <c r="F8" i="1"/>
  <c r="F20" i="1"/>
  <c r="P229" i="1"/>
  <c r="P225" i="1"/>
  <c r="P62" i="1"/>
  <c r="F67" i="1"/>
  <c r="F208" i="1"/>
  <c r="F181" i="1"/>
  <c r="B15" i="2"/>
  <c r="B5" i="2" s="1"/>
  <c r="F179" i="1"/>
  <c r="F198" i="1"/>
  <c r="P107" i="1"/>
  <c r="P119" i="1"/>
  <c r="B4" i="3"/>
  <c r="P236" i="1"/>
  <c r="P270" i="1"/>
  <c r="P265" i="1"/>
  <c r="P172" i="1"/>
  <c r="B8" i="3"/>
  <c r="P90" i="1"/>
  <c r="B7" i="3"/>
  <c r="F61" i="1"/>
  <c r="P61" i="1"/>
  <c r="P51" i="1"/>
  <c r="P78" i="1"/>
  <c r="P92" i="1"/>
  <c r="P99" i="1"/>
  <c r="P76" i="1"/>
  <c r="P231" i="1"/>
  <c r="P43" i="1"/>
  <c r="P77" i="1"/>
  <c r="P52" i="1"/>
  <c r="F33" i="1"/>
  <c r="P33" i="1"/>
  <c r="B16" i="2"/>
  <c r="B6" i="2" s="1"/>
  <c r="P35" i="1"/>
  <c r="P103" i="1"/>
  <c r="P24" i="1"/>
  <c r="P37" i="1"/>
  <c r="F71" i="1"/>
  <c r="P79" i="1"/>
  <c r="P243" i="1"/>
  <c r="B3" i="3"/>
  <c r="C21" i="2"/>
  <c r="C11" i="2" s="1"/>
  <c r="F13" i="4"/>
  <c r="F39" i="1"/>
  <c r="P14" i="1"/>
  <c r="P32" i="1"/>
  <c r="F107" i="1"/>
  <c r="P228" i="1"/>
  <c r="F119" i="1"/>
  <c r="Z210" i="1"/>
  <c r="F106" i="1"/>
  <c r="F187" i="1"/>
  <c r="F185" i="1"/>
  <c r="F183" i="1"/>
  <c r="F182" i="1"/>
  <c r="P174" i="1"/>
  <c r="P202" i="1"/>
  <c r="P191" i="1"/>
  <c r="P50" i="1"/>
  <c r="F103" i="1"/>
  <c r="F104" i="1"/>
  <c r="F101" i="1"/>
  <c r="F84" i="1"/>
  <c r="F98" i="1"/>
  <c r="F96" i="1"/>
  <c r="F108" i="1"/>
  <c r="B18" i="2"/>
  <c r="B8" i="2" s="1"/>
  <c r="F202" i="1"/>
  <c r="F172" i="1"/>
  <c r="F170" i="1"/>
  <c r="F63" i="1"/>
  <c r="F65" i="1"/>
  <c r="F74" i="1"/>
  <c r="F173" i="1"/>
  <c r="F175" i="1"/>
  <c r="F94" i="1"/>
  <c r="F117" i="1"/>
  <c r="F92" i="1"/>
  <c r="F115" i="1"/>
  <c r="F72" i="1"/>
  <c r="F90" i="1"/>
  <c r="F113" i="1"/>
  <c r="P64" i="1"/>
  <c r="P66" i="1"/>
  <c r="P75" i="1"/>
  <c r="F88" i="1"/>
  <c r="F111" i="1"/>
  <c r="F68" i="1"/>
  <c r="F86" i="1"/>
  <c r="F110" i="1"/>
  <c r="F76" i="1"/>
  <c r="F78" i="1"/>
  <c r="P85" i="1"/>
  <c r="P36" i="1"/>
  <c r="B20" i="2"/>
  <c r="B10" i="2" s="1"/>
  <c r="F252" i="1"/>
  <c r="Z216" i="1"/>
  <c r="F241" i="1"/>
  <c r="F215" i="1"/>
  <c r="F189" i="1"/>
  <c r="F174" i="1"/>
  <c r="D13" i="4"/>
  <c r="Z245" i="1"/>
  <c r="P93" i="1"/>
  <c r="F57" i="1"/>
  <c r="P58" i="1"/>
  <c r="F49" i="1"/>
  <c r="P59" i="1"/>
  <c r="F60" i="1"/>
  <c r="F165" i="1"/>
  <c r="P132" i="1"/>
  <c r="Z271" i="1"/>
  <c r="X271" i="1"/>
  <c r="F260" i="1"/>
  <c r="F262" i="1"/>
  <c r="F264" i="1"/>
  <c r="F266" i="1"/>
  <c r="F270" i="1"/>
  <c r="F268" i="1"/>
  <c r="F259" i="1"/>
  <c r="F261" i="1"/>
  <c r="F263" i="1"/>
  <c r="F265" i="1"/>
  <c r="F267" i="1"/>
  <c r="F227" i="1"/>
  <c r="F224" i="1"/>
  <c r="F220" i="1"/>
  <c r="F243" i="1"/>
  <c r="F237" i="1"/>
  <c r="F235" i="1"/>
  <c r="F233" i="1"/>
  <c r="F231" i="1"/>
  <c r="F214" i="1"/>
  <c r="F207" i="1"/>
  <c r="F205" i="1"/>
  <c r="F203" i="1"/>
  <c r="F200" i="1"/>
  <c r="F197" i="1"/>
  <c r="F180" i="1"/>
  <c r="F209" i="1"/>
  <c r="F195" i="1"/>
  <c r="F193" i="1"/>
  <c r="F191" i="1"/>
  <c r="Z176" i="1"/>
  <c r="Z167" i="1"/>
  <c r="F138" i="1"/>
  <c r="F125" i="1"/>
  <c r="F127" i="1"/>
  <c r="F136" i="1"/>
  <c r="F133" i="1"/>
  <c r="F142" i="1"/>
  <c r="F129" i="1"/>
  <c r="F137" i="1"/>
  <c r="F166" i="1"/>
  <c r="F126" i="1"/>
  <c r="F134" i="1"/>
  <c r="F128" i="1"/>
  <c r="F132" i="1"/>
  <c r="F135" i="1"/>
  <c r="F141" i="1"/>
  <c r="F140" i="1"/>
  <c r="F130" i="1"/>
  <c r="K246" i="1"/>
  <c r="K272" i="1" s="1"/>
  <c r="Z121" i="1"/>
  <c r="X121" i="1"/>
  <c r="F89" i="1"/>
  <c r="F91" i="1"/>
  <c r="F93" i="1"/>
  <c r="F109" i="1"/>
  <c r="F112" i="1"/>
  <c r="F114" i="1"/>
  <c r="F116" i="1"/>
  <c r="F118" i="1"/>
  <c r="F120" i="1"/>
  <c r="F83" i="1"/>
  <c r="F85" i="1"/>
  <c r="F95" i="1"/>
  <c r="F97" i="1"/>
  <c r="F100" i="1"/>
  <c r="F102" i="1"/>
  <c r="F99" i="1"/>
  <c r="F105" i="1"/>
  <c r="Z80" i="1"/>
  <c r="F6" i="1"/>
  <c r="J13" i="4"/>
  <c r="D4" i="5"/>
  <c r="D3" i="5" s="1"/>
  <c r="H13" i="4"/>
  <c r="P220" i="1"/>
  <c r="P221" i="1"/>
  <c r="P227" i="1"/>
  <c r="P230" i="1"/>
  <c r="P233" i="1"/>
  <c r="P234" i="1"/>
  <c r="P237" i="1"/>
  <c r="P238" i="1"/>
  <c r="P244" i="1"/>
  <c r="P102" i="1"/>
  <c r="P112" i="1"/>
  <c r="P83" i="1"/>
  <c r="P89" i="1"/>
  <c r="P97" i="1"/>
  <c r="P105" i="1"/>
  <c r="P109" i="1"/>
  <c r="P116" i="1"/>
  <c r="P87" i="1"/>
  <c r="P91" i="1"/>
  <c r="P95" i="1"/>
  <c r="P100" i="1"/>
  <c r="P114" i="1"/>
  <c r="P118" i="1"/>
  <c r="P185" i="1"/>
  <c r="P186" i="1"/>
  <c r="P190" i="1"/>
  <c r="P193" i="1"/>
  <c r="P194" i="1"/>
  <c r="P199" i="1"/>
  <c r="P203" i="1"/>
  <c r="P204" i="1"/>
  <c r="P207" i="1"/>
  <c r="P180" i="1"/>
  <c r="P262" i="1"/>
  <c r="P266" i="1"/>
  <c r="P260" i="1"/>
  <c r="P264" i="1"/>
  <c r="P268" i="1"/>
  <c r="P259" i="1"/>
  <c r="P261" i="1"/>
  <c r="P263" i="1"/>
  <c r="P267" i="1"/>
  <c r="P269" i="1"/>
  <c r="P56" i="1"/>
  <c r="P182" i="1"/>
  <c r="P183" i="1"/>
  <c r="P184" i="1"/>
  <c r="P187" i="1"/>
  <c r="P188" i="1"/>
  <c r="P192" i="1"/>
  <c r="P195" i="1"/>
  <c r="P200" i="1"/>
  <c r="P201" i="1"/>
  <c r="P205" i="1"/>
  <c r="P206" i="1"/>
  <c r="F31" i="1"/>
  <c r="F34" i="1"/>
  <c r="F37" i="1"/>
  <c r="P6" i="1"/>
  <c r="P16" i="1"/>
  <c r="P8" i="1"/>
  <c r="P18" i="1"/>
  <c r="P7" i="1"/>
  <c r="P15" i="1"/>
  <c r="P17" i="1"/>
  <c r="P20" i="1"/>
  <c r="P13" i="1"/>
  <c r="P23" i="1"/>
  <c r="P84" i="1"/>
  <c r="F87" i="1"/>
  <c r="P88" i="1"/>
  <c r="P94" i="1"/>
  <c r="P96" i="1"/>
  <c r="P98" i="1"/>
  <c r="P101" i="1"/>
  <c r="P104" i="1"/>
  <c r="P106" i="1"/>
  <c r="P108" i="1"/>
  <c r="P110" i="1"/>
  <c r="P111" i="1"/>
  <c r="P113" i="1"/>
  <c r="P115" i="1"/>
  <c r="P117" i="1"/>
  <c r="F41" i="1"/>
  <c r="P42" i="1"/>
  <c r="F43" i="1"/>
  <c r="P44" i="1"/>
  <c r="P45" i="1"/>
  <c r="F46" i="1"/>
  <c r="P47" i="1"/>
  <c r="F48" i="1"/>
  <c r="F51" i="1"/>
  <c r="F53" i="1"/>
  <c r="P54" i="1"/>
  <c r="F55" i="1"/>
  <c r="U246" i="1"/>
  <c r="U272" i="1" s="1"/>
  <c r="P224" i="1"/>
  <c r="P226" i="1"/>
  <c r="P232" i="1"/>
  <c r="P235" i="1"/>
  <c r="P21" i="1"/>
  <c r="P31" i="1"/>
  <c r="F32" i="1"/>
  <c r="P34" i="1"/>
  <c r="F36" i="1"/>
  <c r="F38" i="1"/>
  <c r="F40" i="1"/>
  <c r="F42" i="1"/>
  <c r="F44" i="1"/>
  <c r="P46" i="1"/>
  <c r="F47" i="1"/>
  <c r="P48" i="1"/>
  <c r="F50" i="1"/>
  <c r="F52" i="1"/>
  <c r="P53" i="1"/>
  <c r="F54" i="1"/>
  <c r="P55" i="1"/>
  <c r="P57" i="1"/>
  <c r="F58" i="1"/>
  <c r="P49" i="1"/>
  <c r="F59" i="1"/>
  <c r="P60" i="1"/>
  <c r="F62" i="1"/>
  <c r="P63" i="1"/>
  <c r="F64" i="1"/>
  <c r="P65" i="1"/>
  <c r="F66" i="1"/>
  <c r="F69" i="1"/>
  <c r="F73" i="1"/>
  <c r="P74" i="1"/>
  <c r="F75" i="1"/>
  <c r="F77" i="1"/>
  <c r="F79" i="1"/>
  <c r="C13" i="2"/>
  <c r="C3" i="2" s="1"/>
  <c r="X80" i="1"/>
  <c r="X125" i="1"/>
  <c r="X127" i="1"/>
  <c r="X135" i="1"/>
  <c r="X136" i="1"/>
  <c r="X137" i="1"/>
  <c r="C17" i="2"/>
  <c r="C7" i="2" s="1"/>
  <c r="X176" i="1"/>
  <c r="P175" i="1"/>
  <c r="P173" i="1"/>
  <c r="P171" i="1"/>
  <c r="P170" i="1"/>
  <c r="P251" i="1"/>
  <c r="P249" i="1"/>
  <c r="X256" i="1"/>
  <c r="P254" i="1"/>
  <c r="P250" i="1"/>
  <c r="P27" i="1"/>
  <c r="B13" i="2"/>
  <c r="B3" i="2" s="1"/>
  <c r="E246" i="1"/>
  <c r="X28" i="1"/>
  <c r="Z28" i="1"/>
  <c r="B10" i="3"/>
  <c r="C14" i="2"/>
  <c r="C4" i="2" s="1"/>
  <c r="C15" i="2"/>
  <c r="C5" i="2" s="1"/>
  <c r="P150" i="1"/>
  <c r="P151" i="1"/>
  <c r="F184" i="1"/>
  <c r="F186" i="1"/>
  <c r="F188" i="1"/>
  <c r="F190" i="1"/>
  <c r="F192" i="1"/>
  <c r="F194" i="1"/>
  <c r="F196" i="1"/>
  <c r="F199" i="1"/>
  <c r="F201" i="1"/>
  <c r="F204" i="1"/>
  <c r="F206" i="1"/>
  <c r="P215" i="1"/>
  <c r="X216" i="1"/>
  <c r="F221" i="1"/>
  <c r="F226" i="1"/>
  <c r="F229" i="1"/>
  <c r="F232" i="1"/>
  <c r="F234" i="1"/>
  <c r="F236" i="1"/>
  <c r="F238" i="1"/>
  <c r="F242" i="1"/>
  <c r="F244" i="1"/>
  <c r="X249" i="1"/>
  <c r="P252" i="1"/>
  <c r="F251" i="1"/>
  <c r="C18" i="2"/>
  <c r="C8" i="2" s="1"/>
  <c r="C19" i="2"/>
  <c r="C9" i="2" s="1"/>
  <c r="C20" i="2"/>
  <c r="C10" i="2" s="1"/>
  <c r="C13" i="4"/>
  <c r="E13" i="4"/>
  <c r="G13" i="4"/>
  <c r="I13" i="4"/>
  <c r="X210" i="1"/>
  <c r="X245" i="1"/>
  <c r="F249" i="1"/>
  <c r="F250" i="1"/>
  <c r="F254" i="1"/>
  <c r="F245" i="1" l="1"/>
  <c r="E272" i="1"/>
  <c r="B9" i="3"/>
  <c r="P166" i="1"/>
  <c r="P154" i="1"/>
  <c r="P134" i="1"/>
  <c r="P127" i="1"/>
  <c r="P156" i="1"/>
  <c r="P129" i="1"/>
  <c r="P145" i="1"/>
  <c r="P163" i="1"/>
  <c r="P160" i="1"/>
  <c r="O246" i="1"/>
  <c r="P126" i="1"/>
  <c r="P158" i="1"/>
  <c r="P133" i="1"/>
  <c r="P141" i="1"/>
  <c r="P149" i="1"/>
  <c r="P161" i="1"/>
  <c r="C16" i="2"/>
  <c r="C6" i="2" s="1"/>
  <c r="P165" i="1"/>
  <c r="P159" i="1"/>
  <c r="P164" i="1"/>
  <c r="P135" i="1"/>
  <c r="P152" i="1"/>
  <c r="P128" i="1"/>
  <c r="P130" i="1"/>
  <c r="P138" i="1"/>
  <c r="P140" i="1"/>
  <c r="P142" i="1"/>
  <c r="P148" i="1"/>
  <c r="P155" i="1"/>
  <c r="P157" i="1"/>
  <c r="P162" i="1"/>
  <c r="X167" i="1"/>
  <c r="F210" i="1"/>
  <c r="F121" i="1"/>
  <c r="F216" i="1"/>
  <c r="F167" i="1"/>
  <c r="F176" i="1"/>
  <c r="F28" i="1"/>
  <c r="F80" i="1"/>
  <c r="P167" i="1" l="1"/>
  <c r="O272" i="1"/>
  <c r="P216" i="1"/>
  <c r="X246" i="1"/>
  <c r="P80" i="1"/>
  <c r="P245" i="1"/>
  <c r="P176" i="1"/>
  <c r="P210" i="1"/>
  <c r="P121" i="1"/>
  <c r="P28" i="1"/>
</calcChain>
</file>

<file path=xl/sharedStrings.xml><?xml version="1.0" encoding="utf-8"?>
<sst xmlns="http://schemas.openxmlformats.org/spreadsheetml/2006/main" count="1708" uniqueCount="355">
  <si>
    <t>% Change (Current from Previous)</t>
  </si>
  <si>
    <t>Difference</t>
  </si>
  <si>
    <t>S/N</t>
  </si>
  <si>
    <t>FUND</t>
  </si>
  <si>
    <t>FUND MANAGER</t>
  </si>
  <si>
    <r>
      <t>NAV (</t>
    </r>
    <r>
      <rPr>
        <b/>
        <sz val="8"/>
        <color theme="1"/>
        <rFont val="Calibri"/>
        <family val="2"/>
      </rPr>
      <t>$</t>
    </r>
    <r>
      <rPr>
        <b/>
        <sz val="8"/>
        <color theme="1"/>
        <rFont val="Arial Narrow"/>
        <family val="2"/>
      </rPr>
      <t>)</t>
    </r>
  </si>
  <si>
    <t>NAV (N)</t>
  </si>
  <si>
    <t>% to Total</t>
  </si>
  <si>
    <t>Bid Price ($)</t>
  </si>
  <si>
    <t>Bid Price (N)</t>
  </si>
  <si>
    <t>Offer Price ($)</t>
  </si>
  <si>
    <t>Offer Price (N)</t>
  </si>
  <si>
    <t>Unitholders</t>
  </si>
  <si>
    <t>Yield (WTD)</t>
  </si>
  <si>
    <t>Yield  (YTD)</t>
  </si>
  <si>
    <t>NAV (%)</t>
  </si>
  <si>
    <t>Unit Price (%)</t>
  </si>
  <si>
    <t>Uniholders</t>
  </si>
  <si>
    <t>Yield (%) WYD</t>
  </si>
  <si>
    <t>Yield (%) YTD</t>
  </si>
  <si>
    <t>EQUITY BASED FUNDS</t>
  </si>
  <si>
    <t>Afrinvest Equity Fund</t>
  </si>
  <si>
    <t>Afrinvest Asset Mgt Ltd.</t>
  </si>
  <si>
    <t>N/A</t>
  </si>
  <si>
    <t>Anchoria Equity Fund</t>
  </si>
  <si>
    <t>Anchoria Asset Management Limited</t>
  </si>
  <si>
    <t>ARM Aggressive Growth Fund</t>
  </si>
  <si>
    <t>ARM Investment Managers Limited</t>
  </si>
  <si>
    <t>AXA Mansard Equity Income Fund</t>
  </si>
  <si>
    <t>AXA Mansard Investments Limited</t>
  </si>
  <si>
    <t>CardinalStone Equity Fund</t>
  </si>
  <si>
    <t>CardinalStone Asset Mgt. Limited</t>
  </si>
  <si>
    <t>Coronation Equity Fund</t>
  </si>
  <si>
    <t>Coronation Asset Management Limited</t>
  </si>
  <si>
    <t>Cowry Equity Fund</t>
  </si>
  <si>
    <t>Cowry Treasurers Limited</t>
  </si>
  <si>
    <t>FCMBAM Equity Fund</t>
  </si>
  <si>
    <t>FCMB Asset Management Limited</t>
  </si>
  <si>
    <t>First Asset Nigeria Smart Beta Equity Fund</t>
  </si>
  <si>
    <t>First Asset Management Limited</t>
  </si>
  <si>
    <t>Frontier Fund</t>
  </si>
  <si>
    <t>SCM Capital Limited</t>
  </si>
  <si>
    <t>Futureview Equity Fund</t>
  </si>
  <si>
    <t>Futureview Asset Management Limited</t>
  </si>
  <si>
    <t>Guaranty Trust Equity Income Fund</t>
  </si>
  <si>
    <t>Guaranty Trust Fund Managers</t>
  </si>
  <si>
    <t>Halo Equity Fund</t>
  </si>
  <si>
    <t>Halo Asset Management Limited</t>
  </si>
  <si>
    <t>Meristem Equity Market Fund</t>
  </si>
  <si>
    <t>Meristem Wealth Management Limited</t>
  </si>
  <si>
    <t>PACAM Equity Fund</t>
  </si>
  <si>
    <t>PAC Asset Management Limited</t>
  </si>
  <si>
    <t>Paramount Equity Fund</t>
  </si>
  <si>
    <t>Chapel Hill Denham Mgt. Limited</t>
  </si>
  <si>
    <t>Stanbic IBTC Aggressive Fund (Sub Fund)</t>
  </si>
  <si>
    <t>Stanbic IBTC Asset Mgt. Limited</t>
  </si>
  <si>
    <t>Stanbic IBTC Nigerian Equity Fund</t>
  </si>
  <si>
    <t>United Capital Equity Fund</t>
  </si>
  <si>
    <t>United Capital Asset Mgt. Ltd</t>
  </si>
  <si>
    <t>Zedcrest Equity Fund</t>
  </si>
  <si>
    <t>Zedcrest Investment Managers Limited</t>
  </si>
  <si>
    <t>Zrosk Magna Equity Fund</t>
  </si>
  <si>
    <t>Zrosk Investment Management Limited</t>
  </si>
  <si>
    <t>Sub-Total</t>
  </si>
  <si>
    <t>Afrinvest Plutus Fund</t>
  </si>
  <si>
    <t>AIICO Money Market Fund</t>
  </si>
  <si>
    <t>AIICO Capital Ltd</t>
  </si>
  <si>
    <t>Alpha10 Money Market Fund</t>
  </si>
  <si>
    <t>Alpha10 Fund Management Limited</t>
  </si>
  <si>
    <t>Anchoria Money Market Fund</t>
  </si>
  <si>
    <t>Apel Wealth Money Market Fund</t>
  </si>
  <si>
    <t>Apel Wealth Management Limited</t>
  </si>
  <si>
    <t>ARM Money Market Fund</t>
  </si>
  <si>
    <t>AVA GAM Money Market Fund</t>
  </si>
  <si>
    <t>AVA Global Asset Managers Limited</t>
  </si>
  <si>
    <t>AXA Mansard Money Market Fund</t>
  </si>
  <si>
    <t>CardinalStone Money Market Fund</t>
  </si>
  <si>
    <t>Chapel Hill Denham Money Market Fund</t>
  </si>
  <si>
    <t>Comercio Partners Money Market Fund</t>
  </si>
  <si>
    <t>Comercio Partners Asset Management Limited</t>
  </si>
  <si>
    <t>Coral Money Market Fund</t>
  </si>
  <si>
    <t>FSDH Asset Management Ltd</t>
  </si>
  <si>
    <t>Cordros Money Market Fund</t>
  </si>
  <si>
    <t>Cordros Asset Management Limited</t>
  </si>
  <si>
    <t>Coronation Money Market Fund</t>
  </si>
  <si>
    <t>DLM Money Market Fund</t>
  </si>
  <si>
    <t>DLM Asset Management Limited</t>
  </si>
  <si>
    <t>EDC Money Market Fund Class A</t>
  </si>
  <si>
    <t>EDC Fund Management Limited</t>
  </si>
  <si>
    <t>EDC Money Market Fund Class B</t>
  </si>
  <si>
    <t>Emerging Africa Money Market Fund</t>
  </si>
  <si>
    <t>Emerging Africa Asset Management Limited</t>
  </si>
  <si>
    <t>FCMBAM Money Market Fund</t>
  </si>
  <si>
    <t>First Asset Money Market Fund</t>
  </si>
  <si>
    <t>First Ally Money Market Fund</t>
  </si>
  <si>
    <t>First Ally Asset Management Limited</t>
  </si>
  <si>
    <t>FSL Money Market Fund</t>
  </si>
  <si>
    <t>FSL Asset Management Limited</t>
  </si>
  <si>
    <t>Fundvine Money Market Fund</t>
  </si>
  <si>
    <t>Fundvine Berkshire Asset Management Limited</t>
  </si>
  <si>
    <t>GDL Money Market Fund</t>
  </si>
  <si>
    <t>Growth &amp; Development Asset Management Limited</t>
  </si>
  <si>
    <t>Greenwich Plus Money Market Fund</t>
  </si>
  <si>
    <t>Greenwich Asset Management Limited</t>
  </si>
  <si>
    <t>GTI  Money Market Fund</t>
  </si>
  <si>
    <t>GTI Asset Management &amp; Trust Limited</t>
  </si>
  <si>
    <t>Guaranty Trust Investment Fund 724</t>
  </si>
  <si>
    <t>Guaranty Trust Money Market Fund</t>
  </si>
  <si>
    <t>Mango Naira Money Market Fund</t>
  </si>
  <si>
    <t>Mango Asset Management Limited</t>
  </si>
  <si>
    <t>Meristem Money Market Fund</t>
  </si>
  <si>
    <t>Myrtle Nest Money Market Fund</t>
  </si>
  <si>
    <t>Myrtle Asset Management Limited</t>
  </si>
  <si>
    <t>Norrenberger Money Market Fund</t>
  </si>
  <si>
    <t>Norrenberger Investment &amp; Capital Mgt. Ltd.</t>
  </si>
  <si>
    <t>Nova Prime Money Market Fund</t>
  </si>
  <si>
    <t xml:space="preserve">Novambl Asset Management </t>
  </si>
  <si>
    <t>PACAM Money Market Fund</t>
  </si>
  <si>
    <t>Page Money Market Fund</t>
  </si>
  <si>
    <t>Page Asset Management Limited</t>
  </si>
  <si>
    <t>Parthian Money Market Fund</t>
  </si>
  <si>
    <t>Parthian Capital Limited</t>
  </si>
  <si>
    <t>Radix Money Market Fund</t>
  </si>
  <si>
    <t>Radix Capital Partners Limited</t>
  </si>
  <si>
    <t>RMBN Money Market Fund</t>
  </si>
  <si>
    <t>RMB Nigeria Asset Management Ltd.</t>
  </si>
  <si>
    <t>RT Briscoe Savings &amp; Investment Fund</t>
  </si>
  <si>
    <t>SCM Capital Money Market Fund</t>
  </si>
  <si>
    <t>Stanbic IBTC Money Market Fund</t>
  </si>
  <si>
    <t>STL Money Market Fund</t>
  </si>
  <si>
    <t>STL Asset Management Limited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</si>
  <si>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</si>
  <si>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</si>
  <si>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</si>
  <si>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</si>
  <si>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</si>
  <si>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</si>
  <si>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</t>
  </si>
  <si>
    <t>Zedcrest Money Market Fund</t>
  </si>
  <si>
    <t>Zenith Money Market Fund</t>
  </si>
  <si>
    <t>Zenith Asset Management Ltd</t>
  </si>
  <si>
    <t>Anchoria Fixed Income Fund</t>
  </si>
  <si>
    <t>ARM Fixed Income Fund</t>
  </si>
  <si>
    <t>ARM Short Term Bond Fund</t>
  </si>
  <si>
    <t>AVA GAM Fixed Income Fund</t>
  </si>
  <si>
    <t>CardinalStone Fixed Income Alpha Fund</t>
  </si>
  <si>
    <t>CEAT Fixed Income Fund</t>
  </si>
  <si>
    <t>Capital Express Asset and Trust Limited</t>
  </si>
  <si>
    <t>CFG AM Fixed Income Naira Fund</t>
  </si>
  <si>
    <t>CFG Asset Management Limited</t>
  </si>
  <si>
    <t>Comercio Partners Fixed Income Fund</t>
  </si>
  <si>
    <t>Coral Income Fund</t>
  </si>
  <si>
    <t>Cordros Fixed Income Fund</t>
  </si>
  <si>
    <t>Coronation Fixed Income Fund</t>
  </si>
  <si>
    <t>Coronation Premium Fixed Income Fund</t>
  </si>
  <si>
    <t>Cowry Fixed Income Fund</t>
  </si>
  <si>
    <t>DLM Fixed Income Fund</t>
  </si>
  <si>
    <t>EDC Fixed Income Fund</t>
  </si>
  <si>
    <t>Emerging Africa Bond Fund</t>
  </si>
  <si>
    <t>FCMBAM Debt Fund</t>
  </si>
  <si>
    <t>First Asset Bond Fund</t>
  </si>
  <si>
    <t>GDL Income Fund</t>
  </si>
  <si>
    <t>Guaranty Trust Fixed Income Fund</t>
  </si>
  <si>
    <t>Lead Fixed Income Fund</t>
  </si>
  <si>
    <t>Lead Asset Management Limited</t>
  </si>
  <si>
    <t>Meristem Fixed Income Fund</t>
  </si>
  <si>
    <t>Nigeria Bond Fund</t>
  </si>
  <si>
    <t>Nigeria International Debt Fund</t>
  </si>
  <si>
    <t>Norrenberger Turbo Fund (NTF)</t>
  </si>
  <si>
    <t>PACAM Fixed Income Fund</t>
  </si>
  <si>
    <t>Radix Horizon Fund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</si>
  <si>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</si>
  <si>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</si>
  <si>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</si>
  <si>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</si>
  <si>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</si>
  <si>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</si>
  <si>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Trustbanc Fixed Income Fund</t>
  </si>
  <si>
    <t>United Capital Fixed Income Fund</t>
  </si>
  <si>
    <t>United Capital Stable Income Fund</t>
  </si>
  <si>
    <t>Utica Custodian Assured Fixed Income Fund</t>
  </si>
  <si>
    <t>Utica Capital Limited</t>
  </si>
  <si>
    <t>Zedcrest Fixed Income Fund</t>
  </si>
  <si>
    <t>Zenith Income Fund</t>
  </si>
  <si>
    <t>DOLLAR FUNDS</t>
  </si>
  <si>
    <t>EUROBONDS</t>
  </si>
  <si>
    <t>Afrinvest Dollar Fund</t>
  </si>
  <si>
    <t>AIICO Eurobond Fund</t>
  </si>
  <si>
    <t>ARM Eurobond Fund</t>
  </si>
  <si>
    <t>ARM Short-Term Eurobond Fund</t>
  </si>
  <si>
    <t>CardinalStone Dollar Fund</t>
  </si>
  <si>
    <t>Comercio Partners Dollar Fund</t>
  </si>
  <si>
    <t>Cowry Eurobond Fund</t>
  </si>
  <si>
    <t>EDC Dollar Fund</t>
  </si>
  <si>
    <t>Emerging Africa Eurobond Fund</t>
  </si>
  <si>
    <t>FCMBAM USD Bond Fund</t>
  </si>
  <si>
    <t>First Asset Dollar Fund (Retail)</t>
  </si>
  <si>
    <t xml:space="preserve"> </t>
  </si>
  <si>
    <t>First Asset Specialized Dollar Fund</t>
  </si>
  <si>
    <t>FSL Eurobond Fund</t>
  </si>
  <si>
    <t>Futureview Dollar Fund</t>
  </si>
  <si>
    <t>Myrtle Dollar Shield Fund</t>
  </si>
  <si>
    <t>Norrenberger Dollar Fund</t>
  </si>
  <si>
    <t>PACAM Eurobond Fund</t>
  </si>
  <si>
    <t>United Capital Nigerian Eurobond Fund</t>
  </si>
  <si>
    <t>FIXED INCOME</t>
  </si>
  <si>
    <t>Alpha10 Dollar Fund</t>
  </si>
  <si>
    <t>AVA GAM Fixed Income Dollar Fund</t>
  </si>
  <si>
    <t>AXA Mansard Dollar Bond Fund</t>
  </si>
  <si>
    <t>CFG AM Fixed Income Dollar Fund</t>
  </si>
  <si>
    <t>Cordros Dollar Fund</t>
  </si>
  <si>
    <t>Coronation Dollar Fund</t>
  </si>
  <si>
    <t>FSDH Dollar Fund</t>
  </si>
  <si>
    <t>Greenwich Fixed Income Dollar Fund</t>
  </si>
  <si>
    <t>Guaranty Trust Dollar Fund</t>
  </si>
  <si>
    <t>Lead Dollar Fixed Income Fund</t>
  </si>
  <si>
    <t>Meristem Dollar Fund</t>
  </si>
  <si>
    <t>Nigeria Dollar Income Fund</t>
  </si>
  <si>
    <t>Nova Dollar Fixed Income Fund</t>
  </si>
  <si>
    <t>Parthian Dollar Fixed Income Fund</t>
  </si>
  <si>
    <t>STL Dollar Fund</t>
  </si>
  <si>
    <t>United Capital Global Fixed Income Fund</t>
  </si>
  <si>
    <t>RMBN Dollar Fixed Income Fund</t>
  </si>
  <si>
    <t>Vetiva USD Fixed Income Fund</t>
  </si>
  <si>
    <t>Zedcrest Dollar Fund</t>
  </si>
  <si>
    <t>REAL ESTATE INVESTMENT TRUSTS</t>
  </si>
  <si>
    <t>Housing Solution Fund</t>
  </si>
  <si>
    <t>Fundco Capital Managers Limited</t>
  </si>
  <si>
    <t>MOFI Real Estate Investment Fund</t>
  </si>
  <si>
    <t>Nigeria Real Estate Investment Trust</t>
  </si>
  <si>
    <t>SFS Real Estate Investment Trust Fund</t>
  </si>
  <si>
    <t>Union Homes REITS</t>
  </si>
  <si>
    <t>UPDC Real Estate Investment Trust</t>
  </si>
  <si>
    <t>BALANCED FUNDS</t>
  </si>
  <si>
    <t>AIICO Balanced Fund</t>
  </si>
  <si>
    <t>Alpha Morgan Balanced Fund</t>
  </si>
  <si>
    <t>Alpha Morgan Capital Managers Limited</t>
  </si>
  <si>
    <t>Apel Wealth Balanced Fund</t>
  </si>
  <si>
    <t xml:space="preserve">Apel Wealth Managemenet Limited </t>
  </si>
  <si>
    <t>ARM Discovery Balanced Fund</t>
  </si>
  <si>
    <t>Capital Express Balanced Fund</t>
  </si>
  <si>
    <t>CardinalStone Balanced Fund</t>
  </si>
  <si>
    <t>Coral Balanced Fund</t>
  </si>
  <si>
    <t>Cordros Milestone Fund</t>
  </si>
  <si>
    <t>Coronation Balanced Fund</t>
  </si>
  <si>
    <t xml:space="preserve">Coronation Asset Management </t>
  </si>
  <si>
    <t>Cowry Balanced Fund</t>
  </si>
  <si>
    <t>EDC Balanced Fund</t>
  </si>
  <si>
    <t>Emerging Africa Balanced-Diversity Fund</t>
  </si>
  <si>
    <t>Greenwich Balanced Fund</t>
  </si>
  <si>
    <t>GTI Balanced Fund</t>
  </si>
  <si>
    <t>Guaranty Trust Balanced Fund</t>
  </si>
  <si>
    <t>Hillcrest Balanced Fund</t>
  </si>
  <si>
    <t>Hillcrest Capital Management Limited</t>
  </si>
  <si>
    <t>Lead Balanced Fund</t>
  </si>
  <si>
    <t>Myrtle Balanced Plus Fund</t>
  </si>
  <si>
    <t>Nigeria Energy Sector Fund</t>
  </si>
  <si>
    <t>Nova Hybrid Balanced Fund</t>
  </si>
  <si>
    <t>PACAM Balanced Fund</t>
  </si>
  <si>
    <t>Samtl Mixed Income Fund</t>
  </si>
  <si>
    <t>Samtl Fund Managers Limited</t>
  </si>
  <si>
    <t>Stanbic IBTC Balanced Fund</t>
  </si>
  <si>
    <t>STL Balanced Fund</t>
  </si>
  <si>
    <t>The Nigeria Football Fund</t>
  </si>
  <si>
    <t>United Capital Balanced Fund</t>
  </si>
  <si>
    <t>United Capital Wealth for Women Fund</t>
  </si>
  <si>
    <t>ValuAlliance Value Fund</t>
  </si>
  <si>
    <t>Zenith Balanced Strategy Fund</t>
  </si>
  <si>
    <t>ETHICAL FUNDS</t>
  </si>
  <si>
    <t>CFG Ethical Fund</t>
  </si>
  <si>
    <t>ESG Impact Fund</t>
  </si>
  <si>
    <t>Zenith Asset Management Ltd.</t>
  </si>
  <si>
    <t>SHARIAH COMPLIANT FUNDS</t>
  </si>
  <si>
    <t>EQUITY</t>
  </si>
  <si>
    <t>Lotus Halal Investment Fund</t>
  </si>
  <si>
    <t>Lotus Capital Limited</t>
  </si>
  <si>
    <t>Stanbic IBTC Imaan Fund</t>
  </si>
  <si>
    <t>ARM Sharia Compliant Fixed Income Fund</t>
  </si>
  <si>
    <t>CapitalTrust Halal Fixed Income Fund</t>
  </si>
  <si>
    <t>CapitalTrust Investments &amp; Asset Management Ltd.</t>
  </si>
  <si>
    <t>Cordros Halal Fixed Income Fund</t>
  </si>
  <si>
    <t>D'Namaz Halal Fixed Income Fund</t>
  </si>
  <si>
    <t>D'Namaz Capital Limited</t>
  </si>
  <si>
    <t>EDC Halal Fund</t>
  </si>
  <si>
    <t>Emerging Africa Halal Fund</t>
  </si>
  <si>
    <t>First Asset Halal Fund</t>
  </si>
  <si>
    <t>FSDH Halal Fund</t>
  </si>
  <si>
    <t>Marble Halal Commodities Fund</t>
  </si>
  <si>
    <t xml:space="preserve">Marble Capital Limited </t>
  </si>
  <si>
    <t>Marble Halal Fixed Income Fund</t>
  </si>
  <si>
    <t>Norrenberger Islamic Fund</t>
  </si>
  <si>
    <t>Stanbic IBTC Shariah Fixed Income Fund</t>
  </si>
  <si>
    <t>United Capital Sukuk Fund</t>
  </si>
  <si>
    <t>BALANCED</t>
  </si>
  <si>
    <t>Afrinvest Halal Fund</t>
  </si>
  <si>
    <t>ARM Halal Balanced Fund</t>
  </si>
  <si>
    <t>Lotus Waqf (Endowment) Fund</t>
  </si>
  <si>
    <t>One17 Halal Fund</t>
  </si>
  <si>
    <t>One17 Capital Limited</t>
  </si>
  <si>
    <t>Mutual Funds Total</t>
  </si>
  <si>
    <t>SPECIALISED FUNDS</t>
  </si>
  <si>
    <t>ARM Specialized Dollar Fund</t>
  </si>
  <si>
    <t>Clean Energy Fund</t>
  </si>
  <si>
    <t>FCMB-TLG Private Debt Fund</t>
  </si>
  <si>
    <t>First Asset Blended Dollar Fund</t>
  </si>
  <si>
    <t>United Capital Children Investment Fund</t>
  </si>
  <si>
    <t>ValuAlliance Specialized Dollar Fund</t>
  </si>
  <si>
    <t>-</t>
  </si>
  <si>
    <t>Greenwich ALPHA ETF</t>
  </si>
  <si>
    <t>Lotus Halal ETF</t>
  </si>
  <si>
    <t>Meristem Growth ETF</t>
  </si>
  <si>
    <t>Meristem Value ETF</t>
  </si>
  <si>
    <t>New Gold ETF</t>
  </si>
  <si>
    <t>New Gold Managers (Proprietary) Ltd</t>
  </si>
  <si>
    <t>SIAML ETF 40</t>
  </si>
  <si>
    <t>Stanbic IBTC Asset Mgt.Limited</t>
  </si>
  <si>
    <t>Stanbic IBTC ETF 30 Fund</t>
  </si>
  <si>
    <t>VCG ETF</t>
  </si>
  <si>
    <t>Vetiva Fund Managers Limited</t>
  </si>
  <si>
    <t>VETBANK ETF</t>
  </si>
  <si>
    <t>Vetiva S &amp; P Nig. Sovereign Bond ETF</t>
  </si>
  <si>
    <t>VG 30 ETF</t>
  </si>
  <si>
    <t>VI ETF</t>
  </si>
  <si>
    <t>ETF Total</t>
  </si>
  <si>
    <t>Grand Total</t>
  </si>
  <si>
    <t>FUNDS</t>
  </si>
  <si>
    <t>MONEY MARKET FUNDS</t>
  </si>
  <si>
    <t>BONDS/FIXED INCOME FUNDS</t>
  </si>
  <si>
    <t>REAL ESTATE INVESTMENT TRUST</t>
  </si>
  <si>
    <t>SHARI'AH COMPLAINT FUNDS</t>
  </si>
  <si>
    <t>DATE</t>
  </si>
  <si>
    <t>TOTAL NAV</t>
  </si>
  <si>
    <t>ETFs AGGREGATE</t>
  </si>
  <si>
    <t>TOTAL</t>
  </si>
  <si>
    <t>MOVING AVERAGE:</t>
  </si>
  <si>
    <t>EXCHANGE TRADED FUNDS (ETFs)</t>
  </si>
  <si>
    <t>Parthian Equity Fund</t>
  </si>
  <si>
    <t>Alpha10 Halal Fund</t>
  </si>
  <si>
    <t>`</t>
  </si>
  <si>
    <t>First Asset Balanced Fund</t>
  </si>
  <si>
    <t>Stanbic IBTC Ethical Fund</t>
  </si>
  <si>
    <t>Lotus Halal Fixed Income Fund</t>
  </si>
  <si>
    <t>Stanbic IBTC Dollar Fund</t>
  </si>
  <si>
    <t xml:space="preserve">Meristem Commodities Fund </t>
  </si>
  <si>
    <t>FSDH Global Fixed Opportunity Income Fund</t>
  </si>
  <si>
    <t>NAV, Unit Price and Yield as at Week Ended October 2, 2026</t>
  </si>
  <si>
    <t>Week Ended Oct 2, 2026</t>
  </si>
  <si>
    <t>GDL Canary Balanced Fund</t>
  </si>
  <si>
    <t>EXCHANGE  TRADED FUNDS (ETFs)</t>
  </si>
  <si>
    <t>WEEKLY VALUATION REPORT OF COLLECTIVE INVESTMENT SCHEMES AS AT WEEK ENDED FRIDAY, OCTOBER 9, 2026</t>
  </si>
  <si>
    <t>NAV, Unit Price and Yield as at Week Ended October 9, 2026</t>
  </si>
  <si>
    <t>NFEM RATE NG₦/US$ as at 9th October, 2026 = N1331.1860</t>
  </si>
  <si>
    <t>Alpha Morgan Dollar Fund</t>
  </si>
  <si>
    <t>Samtl Money Market Fund</t>
  </si>
  <si>
    <t>Week Ended Oct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</si>
</sst>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.000_);_(* \(#,##0.000\);_(* &quot;-&quot;??_);_(@_)"/>
    <numFmt numFmtId="166" formatCode="_-* #,##0.0000_-;\-* #,##0.0000_-;_-* &quot;-&quot;??_-;_-@_-"/>
    <numFmt numFmtId="167" formatCode="0.0%"/>
    <numFmt numFmtId="168" formatCode="&quot; &quot;* #,##0.00&quot; &quot;;&quot;-&quot;* #,##0.00&quot; &quot;;&quot; &quot;* &quot;-&quot;#&quot; &quot;;&quot; &quot;@&quot; &quot;"/>
  </numFmts>
  <fonts count="6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Ebrima"/>
    </font>
    <font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8"/>
      <color theme="4"/>
      <name val="Arial Narrow"/>
      <family val="2"/>
    </font>
    <font>
      <b/>
      <sz val="8"/>
      <name val="Arial Narrow"/>
      <family val="2"/>
    </font>
    <font>
      <sz val="8"/>
      <name val="Century Gothic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rgb="FF000000"/>
      <name val="Arial Narrow"/>
      <family val="2"/>
    </font>
    <font>
      <b/>
      <sz val="8"/>
      <color rgb="FFFF0000"/>
      <name val="Arial Narrow"/>
      <family val="2"/>
    </font>
    <font>
      <sz val="12"/>
      <color rgb="FF000000"/>
      <name val="Aptos"/>
    </font>
    <font>
      <b/>
      <sz val="9"/>
      <color theme="1"/>
      <name val="Arial Narrow"/>
      <family val="2"/>
    </font>
    <font>
      <b/>
      <sz val="12"/>
      <color rgb="FF000000"/>
      <name val="Times New Roman"/>
      <family val="1"/>
    </font>
    <font>
      <sz val="8"/>
      <color rgb="FF242424"/>
      <name val="Arial Narrow"/>
      <family val="2"/>
    </font>
    <font>
      <sz val="8"/>
      <color theme="0"/>
      <name val="Arial"/>
      <family val="2"/>
    </font>
    <font>
      <sz val="8"/>
      <color rgb="FF424242"/>
      <name val="Arial"/>
      <family val="2"/>
    </font>
    <font>
      <sz val="12"/>
      <color rgb="FF000000"/>
      <name val="Calibri"/>
      <family val="2"/>
      <scheme val="minor"/>
    </font>
    <font>
      <b/>
      <sz val="10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  <font>
      <sz val="11"/>
      <color rgb="FFFF0000"/>
      <name val="Calibri"/>
      <family val="2"/>
      <scheme val="minor"/>
    </font>
    <font>
      <i/>
      <sz val="8"/>
      <name val="Arial Narrow"/>
      <family val="2"/>
    </font>
    <font>
      <sz val="10"/>
      <name val="Arial Narrow"/>
      <family val="2"/>
    </font>
    <font>
      <b/>
      <sz val="6"/>
      <color theme="0"/>
      <name val="Times New Roman"/>
      <family val="1"/>
    </font>
    <font>
      <sz val="11"/>
      <color theme="3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ptos"/>
      <charset val="134"/>
    </font>
    <font>
      <sz val="11"/>
      <name val="Calibri"/>
      <family val="2"/>
      <scheme val="minor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ptos"/>
      <charset val="134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color theme="1"/>
      <name val="Futura Bk BT"/>
    </font>
    <font>
      <b/>
      <sz val="18"/>
      <color theme="3"/>
      <name val="Calibri Light"/>
      <family val="2"/>
      <scheme val="major"/>
    </font>
    <font>
      <b/>
      <sz val="8"/>
      <color theme="1"/>
      <name val="Calibri"/>
      <family val="2"/>
    </font>
    <font>
      <sz val="8"/>
      <name val="Arial Narrow"/>
      <family val="2"/>
    </font>
    <font>
      <sz val="11"/>
      <name val="Calibri"/>
      <family val="2"/>
      <scheme val="minor"/>
    </font>
    <font>
      <sz val="11"/>
      <color rgb="FF000000"/>
      <name val="Aptos Narrow"/>
      <family val="2"/>
    </font>
    <font>
      <b/>
      <sz val="11"/>
      <color theme="0"/>
      <name val="Calibri"/>
      <family val="2"/>
      <scheme val="minor"/>
    </font>
    <font>
      <sz val="6"/>
      <color theme="0"/>
      <name val="Arial Narrow"/>
      <family val="2"/>
    </font>
    <font>
      <sz val="6"/>
      <color theme="0"/>
      <name val="Calibri"/>
      <family val="2"/>
      <scheme val="minor"/>
    </font>
    <font>
      <b/>
      <sz val="12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theme="0"/>
      <name val="Calibri"/>
      <family val="2"/>
      <scheme val="minor"/>
    </font>
    <font>
      <sz val="10"/>
      <color theme="0"/>
      <name val="Arial Narrow"/>
      <family val="2"/>
    </font>
    <font>
      <b/>
      <sz val="8"/>
      <color theme="0"/>
      <name val="Arial Narrow"/>
      <family val="2"/>
    </font>
  </fonts>
  <fills count="2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79982909634693444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/>
      <right style="thin">
        <color theme="4" tint="0.59999389629810485"/>
      </right>
      <top style="thin">
        <color theme="4" tint="0.59999389629810485"/>
      </top>
      <bottom/>
      <diagonal/>
    </border>
  </borders>
  <cellStyleXfs count="110">
    <xf numFmtId="0" fontId="0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37" fillId="0" borderId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15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2" borderId="0" applyNumberFormat="0" applyBorder="0" applyAlignment="0" applyProtection="0"/>
    <xf numFmtId="43" fontId="4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45" fillId="23" borderId="0" applyNumberFormat="0" applyBorder="0" applyAlignment="0" applyProtection="0"/>
    <xf numFmtId="0" fontId="4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51" fillId="0" borderId="0"/>
    <xf numFmtId="164" fontId="3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52" fillId="0" borderId="0"/>
    <xf numFmtId="168" fontId="52" fillId="0" borderId="0" applyFont="0" applyFill="0" applyBorder="0" applyAlignment="0" applyProtection="0"/>
    <xf numFmtId="9" fontId="52" fillId="0" borderId="0" applyFont="0" applyFill="0" applyBorder="0" applyAlignment="0" applyProtection="0"/>
  </cellStyleXfs>
  <cellXfs count="259">
    <xf numFmtId="0" fontId="0" fillId="0" borderId="0" xfId="0"/>
    <xf numFmtId="0" fontId="5" fillId="3" borderId="1" xfId="0" applyFont="1" applyFill="1" applyBorder="1"/>
    <xf numFmtId="0" fontId="6" fillId="4" borderId="1" xfId="0" applyFont="1" applyFill="1" applyBorder="1"/>
    <xf numFmtId="0" fontId="7" fillId="4" borderId="1" xfId="0" applyFont="1" applyFill="1" applyBorder="1"/>
    <xf numFmtId="0" fontId="8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 wrapText="1"/>
    </xf>
    <xf numFmtId="164" fontId="6" fillId="5" borderId="1" xfId="1" applyFont="1" applyFill="1" applyBorder="1" applyAlignment="1">
      <alignment horizontal="center" vertical="top"/>
    </xf>
    <xf numFmtId="164" fontId="9" fillId="6" borderId="5" xfId="1" applyFont="1" applyFill="1" applyBorder="1" applyAlignment="1">
      <alignment horizontal="center" wrapText="1"/>
    </xf>
    <xf numFmtId="164" fontId="9" fillId="6" borderId="5" xfId="1" applyFont="1" applyFill="1" applyBorder="1"/>
    <xf numFmtId="0" fontId="0" fillId="7" borderId="0" xfId="0" applyFill="1"/>
    <xf numFmtId="0" fontId="13" fillId="6" borderId="1" xfId="0" applyFont="1" applyFill="1" applyBorder="1" applyAlignment="1">
      <alignment wrapText="1"/>
    </xf>
    <xf numFmtId="10" fontId="10" fillId="6" borderId="1" xfId="2" applyNumberFormat="1" applyFont="1" applyFill="1" applyBorder="1" applyAlignment="1">
      <alignment horizontal="center"/>
    </xf>
    <xf numFmtId="4" fontId="10" fillId="6" borderId="1" xfId="0" applyNumberFormat="1" applyFont="1" applyFill="1" applyBorder="1"/>
    <xf numFmtId="10" fontId="10" fillId="4" borderId="1" xfId="2" applyNumberFormat="1" applyFont="1" applyFill="1" applyBorder="1" applyAlignment="1">
      <alignment horizontal="center"/>
    </xf>
    <xf numFmtId="164" fontId="10" fillId="8" borderId="1" xfId="1" applyFont="1" applyFill="1" applyBorder="1" applyAlignment="1">
      <alignment horizontal="center"/>
    </xf>
    <xf numFmtId="10" fontId="10" fillId="8" borderId="1" xfId="2" applyNumberFormat="1" applyFont="1" applyFill="1" applyBorder="1" applyAlignment="1">
      <alignment horizontal="center"/>
    </xf>
    <xf numFmtId="164" fontId="10" fillId="8" borderId="1" xfId="1" applyFont="1" applyFill="1" applyBorder="1" applyAlignment="1">
      <alignment horizontal="center"/>
    </xf>
    <xf numFmtId="10" fontId="10" fillId="8" borderId="1" xfId="2" applyNumberFormat="1" applyFont="1" applyFill="1" applyBorder="1" applyAlignment="1">
      <alignment horizontal="center"/>
    </xf>
    <xf numFmtId="10" fontId="10" fillId="5" borderId="1" xfId="2" applyNumberFormat="1" applyFont="1" applyFill="1" applyBorder="1" applyAlignment="1">
      <alignment horizontal="center" vertical="top" wrapText="1"/>
    </xf>
    <xf numFmtId="10" fontId="10" fillId="5" borderId="1" xfId="1" applyNumberFormat="1" applyFont="1" applyFill="1" applyBorder="1" applyAlignment="1">
      <alignment horizontal="center" vertical="top" wrapText="1"/>
    </xf>
    <xf numFmtId="0" fontId="14" fillId="0" borderId="0" xfId="0" applyFont="1"/>
    <xf numFmtId="4" fontId="13" fillId="6" borderId="1" xfId="0" applyNumberFormat="1" applyFont="1" applyFill="1" applyBorder="1"/>
    <xf numFmtId="10" fontId="13" fillId="4" borderId="1" xfId="2" applyNumberFormat="1" applyFont="1" applyFill="1" applyBorder="1" applyAlignment="1">
      <alignment horizontal="center"/>
    </xf>
    <xf numFmtId="164" fontId="13" fillId="8" borderId="1" xfId="1" applyFont="1" applyFill="1" applyBorder="1" applyAlignment="1">
      <alignment horizontal="center"/>
    </xf>
    <xf numFmtId="10" fontId="13" fillId="8" borderId="1" xfId="2" applyNumberFormat="1" applyFont="1" applyFill="1" applyBorder="1" applyAlignment="1">
      <alignment horizontal="center"/>
    </xf>
    <xf numFmtId="10" fontId="13" fillId="5" borderId="1" xfId="2" applyNumberFormat="1" applyFont="1" applyFill="1" applyBorder="1" applyAlignment="1">
      <alignment horizontal="center" vertical="top" wrapText="1"/>
    </xf>
    <xf numFmtId="0" fontId="16" fillId="0" borderId="0" xfId="0" applyFont="1"/>
    <xf numFmtId="2" fontId="16" fillId="0" borderId="1" xfId="0" applyNumberFormat="1" applyFont="1" applyBorder="1"/>
    <xf numFmtId="10" fontId="0" fillId="0" borderId="0" xfId="2" applyNumberFormat="1" applyFont="1"/>
    <xf numFmtId="10" fontId="9" fillId="6" borderId="5" xfId="2" applyNumberFormat="1" applyFont="1" applyFill="1" applyBorder="1"/>
    <xf numFmtId="164" fontId="13" fillId="6" borderId="1" xfId="1" applyFont="1" applyFill="1" applyBorder="1"/>
    <xf numFmtId="164" fontId="13" fillId="6" borderId="1" xfId="3" applyFont="1" applyFill="1" applyBorder="1"/>
    <xf numFmtId="4" fontId="13" fillId="6" borderId="1" xfId="0" applyNumberFormat="1" applyFont="1" applyFill="1" applyBorder="1" applyAlignment="1">
      <alignment wrapText="1"/>
    </xf>
    <xf numFmtId="4" fontId="13" fillId="6" borderId="1" xfId="3" applyNumberFormat="1" applyFont="1" applyFill="1" applyBorder="1" applyAlignment="1">
      <alignment horizontal="right" vertical="top" wrapText="1"/>
    </xf>
    <xf numFmtId="4" fontId="10" fillId="0" borderId="1" xfId="0" applyNumberFormat="1" applyFont="1" applyBorder="1"/>
    <xf numFmtId="4" fontId="13" fillId="6" borderId="1" xfId="0" applyNumberFormat="1" applyFont="1" applyFill="1" applyBorder="1" applyAlignment="1">
      <alignment horizontal="right"/>
    </xf>
    <xf numFmtId="0" fontId="10" fillId="6" borderId="1" xfId="0" applyFont="1" applyFill="1" applyBorder="1"/>
    <xf numFmtId="0" fontId="8" fillId="6" borderId="1" xfId="0" applyFont="1" applyFill="1" applyBorder="1" applyAlignment="1">
      <alignment horizontal="right"/>
    </xf>
    <xf numFmtId="0" fontId="13" fillId="6" borderId="1" xfId="0" applyFont="1" applyFill="1" applyBorder="1" applyAlignment="1">
      <alignment horizontal="center" wrapText="1"/>
    </xf>
    <xf numFmtId="164" fontId="8" fillId="6" borderId="1" xfId="1" applyFont="1" applyFill="1" applyBorder="1" applyAlignment="1">
      <alignment horizontal="right" vertical="top" wrapText="1"/>
    </xf>
    <xf numFmtId="10" fontId="17" fillId="4" borderId="1" xfId="2" applyNumberFormat="1" applyFont="1" applyFill="1" applyBorder="1" applyAlignment="1">
      <alignment horizontal="center" vertical="top" wrapText="1"/>
    </xf>
    <xf numFmtId="10" fontId="13" fillId="6" borderId="1" xfId="2" applyNumberFormat="1" applyFont="1" applyFill="1" applyBorder="1" applyAlignment="1">
      <alignment horizontal="center" vertical="top" wrapText="1"/>
    </xf>
    <xf numFmtId="4" fontId="13" fillId="6" borderId="1" xfId="1" applyNumberFormat="1" applyFont="1" applyFill="1" applyBorder="1" applyAlignment="1">
      <alignment vertical="top" wrapText="1"/>
    </xf>
    <xf numFmtId="164" fontId="8" fillId="8" borderId="1" xfId="1" applyFont="1" applyFill="1" applyBorder="1" applyAlignment="1">
      <alignment horizontal="center"/>
    </xf>
    <xf numFmtId="10" fontId="13" fillId="8" borderId="1" xfId="2" applyNumberFormat="1" applyFont="1" applyFill="1" applyBorder="1" applyAlignment="1">
      <alignment horizontal="center" vertical="top" wrapText="1"/>
    </xf>
    <xf numFmtId="10" fontId="17" fillId="6" borderId="1" xfId="2" applyNumberFormat="1" applyFont="1" applyFill="1" applyBorder="1" applyAlignment="1">
      <alignment horizontal="center" vertical="top" wrapText="1"/>
    </xf>
    <xf numFmtId="164" fontId="13" fillId="6" borderId="1" xfId="3" applyFont="1" applyFill="1" applyBorder="1" applyAlignment="1">
      <alignment horizontal="right"/>
    </xf>
    <xf numFmtId="164" fontId="13" fillId="6" borderId="1" xfId="3" applyFont="1" applyFill="1" applyBorder="1" applyAlignment="1">
      <alignment horizontal="right"/>
    </xf>
    <xf numFmtId="10" fontId="13" fillId="8" borderId="1" xfId="2" applyNumberFormat="1" applyFont="1" applyFill="1" applyBorder="1" applyAlignment="1">
      <alignment horizontal="center"/>
    </xf>
    <xf numFmtId="10" fontId="13" fillId="5" borderId="1" xfId="1" applyNumberFormat="1" applyFont="1" applyFill="1" applyBorder="1" applyAlignment="1">
      <alignment horizontal="center" vertical="top" wrapText="1"/>
    </xf>
    <xf numFmtId="0" fontId="18" fillId="0" borderId="0" xfId="0" applyFont="1"/>
    <xf numFmtId="4" fontId="13" fillId="6" borderId="1" xfId="1" applyNumberFormat="1" applyFont="1" applyFill="1" applyBorder="1" applyAlignment="1">
      <alignment horizontal="right"/>
    </xf>
    <xf numFmtId="164" fontId="13" fillId="6" borderId="1" xfId="3" applyFont="1" applyFill="1" applyBorder="1" applyAlignment="1">
      <alignment horizontal="right" wrapText="1"/>
    </xf>
    <xf numFmtId="164" fontId="13" fillId="8" borderId="1" xfId="1" applyFont="1" applyFill="1" applyBorder="1" applyAlignment="1">
      <alignment horizontal="center" wrapText="1"/>
    </xf>
    <xf numFmtId="10" fontId="13" fillId="8" borderId="1" xfId="2" applyNumberFormat="1" applyFont="1" applyFill="1" applyBorder="1" applyAlignment="1">
      <alignment horizontal="center" wrapText="1"/>
    </xf>
    <xf numFmtId="164" fontId="13" fillId="6" borderId="1" xfId="1" applyFont="1" applyFill="1" applyBorder="1" applyAlignment="1">
      <alignment horizontal="right"/>
    </xf>
    <xf numFmtId="10" fontId="13" fillId="4" borderId="1" xfId="2" applyNumberFormat="1" applyFont="1" applyFill="1" applyBorder="1" applyAlignment="1">
      <alignment horizontal="center" wrapText="1"/>
    </xf>
    <xf numFmtId="164" fontId="8" fillId="6" borderId="1" xfId="1" applyFont="1" applyFill="1" applyBorder="1" applyAlignment="1">
      <alignment horizontal="right"/>
    </xf>
    <xf numFmtId="10" fontId="13" fillId="8" borderId="1" xfId="1" applyNumberFormat="1" applyFont="1" applyFill="1" applyBorder="1" applyAlignment="1">
      <alignment horizontal="center"/>
    </xf>
    <xf numFmtId="2" fontId="13" fillId="6" borderId="1" xfId="0" applyNumberFormat="1" applyFont="1" applyFill="1" applyBorder="1"/>
    <xf numFmtId="164" fontId="13" fillId="6" borderId="1" xfId="3" applyFont="1" applyFill="1" applyBorder="1" applyAlignment="1">
      <alignment wrapText="1"/>
    </xf>
    <xf numFmtId="0" fontId="13" fillId="6" borderId="1" xfId="0" applyFont="1" applyFill="1" applyBorder="1" applyAlignment="1">
      <alignment horizontal="left" wrapText="1"/>
    </xf>
    <xf numFmtId="2" fontId="10" fillId="6" borderId="1" xfId="0" applyNumberFormat="1" applyFont="1" applyFill="1" applyBorder="1"/>
    <xf numFmtId="164" fontId="10" fillId="6" borderId="1" xfId="1" applyFont="1" applyFill="1" applyBorder="1" applyAlignment="1">
      <alignment horizontal="center"/>
    </xf>
    <xf numFmtId="164" fontId="13" fillId="10" borderId="1" xfId="1" applyFont="1" applyFill="1" applyBorder="1" applyAlignment="1">
      <alignment horizontal="center"/>
    </xf>
    <xf numFmtId="10" fontId="13" fillId="10" borderId="1" xfId="2" applyNumberFormat="1" applyFont="1" applyFill="1" applyBorder="1" applyAlignment="1">
      <alignment horizontal="center"/>
    </xf>
    <xf numFmtId="0" fontId="0" fillId="11" borderId="0" xfId="0" applyFill="1"/>
    <xf numFmtId="4" fontId="0" fillId="0" borderId="0" xfId="0" applyNumberFormat="1"/>
    <xf numFmtId="2" fontId="0" fillId="0" borderId="0" xfId="0" applyNumberFormat="1"/>
    <xf numFmtId="164" fontId="13" fillId="6" borderId="1" xfId="1" applyFont="1" applyFill="1" applyBorder="1" applyAlignment="1">
      <alignment wrapText="1"/>
    </xf>
    <xf numFmtId="164" fontId="13" fillId="6" borderId="1" xfId="1" applyFont="1" applyFill="1" applyBorder="1" applyAlignment="1">
      <alignment horizontal="center"/>
    </xf>
    <xf numFmtId="164" fontId="13" fillId="6" borderId="1" xfId="1" applyFont="1" applyFill="1" applyBorder="1" applyAlignment="1">
      <alignment horizontal="center"/>
    </xf>
    <xf numFmtId="164" fontId="16" fillId="0" borderId="1" xfId="1" applyFont="1" applyBorder="1"/>
    <xf numFmtId="164" fontId="13" fillId="6" borderId="1" xfId="3" applyFont="1" applyFill="1" applyBorder="1"/>
    <xf numFmtId="165" fontId="0" fillId="0" borderId="0" xfId="0" applyNumberFormat="1"/>
    <xf numFmtId="4" fontId="20" fillId="9" borderId="0" xfId="0" applyNumberFormat="1" applyFont="1" applyFill="1" applyAlignment="1">
      <alignment horizontal="right" vertical="center" wrapText="1"/>
    </xf>
    <xf numFmtId="164" fontId="16" fillId="0" borderId="0" xfId="1" applyFont="1"/>
    <xf numFmtId="164" fontId="13" fillId="6" borderId="1" xfId="1" applyFont="1" applyFill="1" applyBorder="1" applyAlignment="1">
      <alignment horizontal="center" wrapText="1"/>
    </xf>
    <xf numFmtId="0" fontId="21" fillId="0" borderId="0" xfId="0" applyFont="1"/>
    <xf numFmtId="166" fontId="22" fillId="0" borderId="0" xfId="1" applyNumberFormat="1" applyFont="1"/>
    <xf numFmtId="0" fontId="23" fillId="0" borderId="0" xfId="0" applyFont="1"/>
    <xf numFmtId="4" fontId="24" fillId="0" borderId="0" xfId="0" applyNumberFormat="1" applyFont="1"/>
    <xf numFmtId="0" fontId="8" fillId="0" borderId="1" xfId="0" applyFont="1" applyBorder="1" applyAlignment="1">
      <alignment horizontal="right"/>
    </xf>
    <xf numFmtId="4" fontId="13" fillId="8" borderId="1" xfId="1" applyNumberFormat="1" applyFont="1" applyFill="1" applyBorder="1" applyAlignment="1">
      <alignment horizontal="center"/>
    </xf>
    <xf numFmtId="164" fontId="17" fillId="6" borderId="1" xfId="1" applyFont="1" applyFill="1" applyBorder="1" applyAlignment="1">
      <alignment horizontal="center" vertical="top" wrapText="1"/>
    </xf>
    <xf numFmtId="4" fontId="26" fillId="0" borderId="1" xfId="0" applyNumberFormat="1" applyFont="1" applyBorder="1"/>
    <xf numFmtId="0" fontId="15" fillId="6" borderId="1" xfId="0" applyFont="1" applyFill="1" applyBorder="1"/>
    <xf numFmtId="4" fontId="13" fillId="6" borderId="1" xfId="1" applyNumberFormat="1" applyFont="1" applyFill="1" applyBorder="1" applyAlignment="1">
      <alignment horizontal="right" vertical="top" wrapText="1"/>
    </xf>
    <xf numFmtId="4" fontId="13" fillId="8" borderId="1" xfId="1" applyNumberFormat="1" applyFont="1" applyFill="1" applyBorder="1" applyAlignment="1">
      <alignment horizontal="center" vertical="top" wrapText="1"/>
    </xf>
    <xf numFmtId="164" fontId="9" fillId="6" borderId="0" xfId="1" applyFont="1" applyFill="1" applyBorder="1"/>
    <xf numFmtId="164" fontId="8" fillId="6" borderId="1" xfId="1" applyFont="1" applyFill="1" applyBorder="1"/>
    <xf numFmtId="43" fontId="13" fillId="6" borderId="1" xfId="0" applyNumberFormat="1" applyFont="1" applyFill="1" applyBorder="1"/>
    <xf numFmtId="43" fontId="13" fillId="8" borderId="1" xfId="0" applyNumberFormat="1" applyFont="1" applyFill="1" applyBorder="1" applyAlignment="1">
      <alignment horizontal="center"/>
    </xf>
    <xf numFmtId="4" fontId="13" fillId="6" borderId="1" xfId="0" applyNumberFormat="1" applyFont="1" applyFill="1" applyBorder="1" applyAlignment="1">
      <alignment horizontal="right" wrapText="1"/>
    </xf>
    <xf numFmtId="4" fontId="13" fillId="6" borderId="1" xfId="3" applyNumberFormat="1" applyFont="1" applyFill="1" applyBorder="1" applyAlignment="1">
      <alignment horizontal="right"/>
    </xf>
    <xf numFmtId="4" fontId="13" fillId="6" borderId="1" xfId="3" applyNumberFormat="1" applyFont="1" applyFill="1" applyBorder="1" applyAlignment="1">
      <alignment horizontal="right" wrapText="1"/>
    </xf>
    <xf numFmtId="164" fontId="0" fillId="0" borderId="0" xfId="1" applyFont="1"/>
    <xf numFmtId="4" fontId="13" fillId="6" borderId="1" xfId="3" applyNumberFormat="1" applyFont="1" applyFill="1" applyBorder="1" applyAlignment="1">
      <alignment horizontal="right"/>
    </xf>
    <xf numFmtId="4" fontId="13" fillId="6" borderId="5" xfId="7" applyNumberFormat="1" applyFont="1" applyFill="1" applyBorder="1" applyAlignment="1">
      <alignment horizontal="right"/>
    </xf>
    <xf numFmtId="9" fontId="0" fillId="0" borderId="0" xfId="2" applyFont="1"/>
    <xf numFmtId="0" fontId="28" fillId="0" borderId="0" xfId="0" applyFont="1"/>
    <xf numFmtId="4" fontId="8" fillId="8" borderId="1" xfId="1" applyNumberFormat="1" applyFont="1" applyFill="1" applyBorder="1" applyAlignment="1">
      <alignment horizontal="right" vertical="top" wrapText="1"/>
    </xf>
    <xf numFmtId="0" fontId="0" fillId="14" borderId="0" xfId="0" applyFill="1"/>
    <xf numFmtId="0" fontId="13" fillId="14" borderId="1" xfId="0" applyFont="1" applyFill="1" applyBorder="1" applyAlignment="1">
      <alignment horizontal="right" vertical="center"/>
    </xf>
    <xf numFmtId="0" fontId="8" fillId="14" borderId="1" xfId="0" applyFont="1" applyFill="1" applyBorder="1" applyAlignment="1">
      <alignment horizontal="right" vertical="center"/>
    </xf>
    <xf numFmtId="164" fontId="8" fillId="14" borderId="1" xfId="1" applyFont="1" applyFill="1" applyBorder="1" applyAlignment="1">
      <alignment horizontal="right" vertical="center" wrapText="1"/>
    </xf>
    <xf numFmtId="10" fontId="13" fillId="14" borderId="1" xfId="1" applyNumberFormat="1" applyFont="1" applyFill="1" applyBorder="1" applyAlignment="1">
      <alignment horizontal="right" vertical="center" wrapText="1"/>
    </xf>
    <xf numFmtId="4" fontId="13" fillId="14" borderId="1" xfId="1" applyNumberFormat="1" applyFont="1" applyFill="1" applyBorder="1" applyAlignment="1">
      <alignment horizontal="right" vertical="center" wrapText="1"/>
    </xf>
    <xf numFmtId="9" fontId="13" fillId="14" borderId="1" xfId="2" applyFont="1" applyFill="1" applyBorder="1" applyAlignment="1">
      <alignment horizontal="center" vertical="center" wrapText="1"/>
    </xf>
    <xf numFmtId="4" fontId="13" fillId="14" borderId="1" xfId="1" applyNumberFormat="1" applyFont="1" applyFill="1" applyBorder="1" applyAlignment="1">
      <alignment horizontal="center" vertical="center" wrapText="1"/>
    </xf>
    <xf numFmtId="10" fontId="10" fillId="14" borderId="1" xfId="2" applyNumberFormat="1" applyFont="1" applyFill="1" applyBorder="1" applyAlignment="1">
      <alignment horizontal="center" vertical="top" wrapText="1"/>
    </xf>
    <xf numFmtId="10" fontId="13" fillId="6" borderId="1" xfId="2" applyNumberFormat="1" applyFont="1" applyFill="1" applyBorder="1" applyAlignment="1">
      <alignment horizontal="center"/>
    </xf>
    <xf numFmtId="43" fontId="0" fillId="0" borderId="0" xfId="0" applyNumberFormat="1"/>
    <xf numFmtId="164" fontId="8" fillId="14" borderId="1" xfId="1" applyFont="1" applyFill="1" applyBorder="1" applyAlignment="1">
      <alignment horizontal="right" vertical="top" wrapText="1"/>
    </xf>
    <xf numFmtId="164" fontId="29" fillId="14" borderId="1" xfId="1" applyFont="1" applyFill="1" applyBorder="1" applyAlignment="1">
      <alignment horizontal="right" vertical="top" wrapText="1"/>
    </xf>
    <xf numFmtId="4" fontId="13" fillId="14" borderId="1" xfId="1" applyNumberFormat="1" applyFont="1" applyFill="1" applyBorder="1" applyAlignment="1">
      <alignment horizontal="right" vertical="top" wrapText="1"/>
    </xf>
    <xf numFmtId="4" fontId="13" fillId="14" borderId="1" xfId="1" applyNumberFormat="1" applyFont="1" applyFill="1" applyBorder="1" applyAlignment="1">
      <alignment horizontal="center" vertical="top" wrapText="1"/>
    </xf>
    <xf numFmtId="164" fontId="13" fillId="6" borderId="1" xfId="3" applyFont="1" applyFill="1" applyBorder="1" applyAlignment="1">
      <alignment horizontal="right" vertical="top" wrapText="1"/>
    </xf>
    <xf numFmtId="10" fontId="13" fillId="4" borderId="1" xfId="2" applyNumberFormat="1" applyFont="1" applyFill="1" applyBorder="1" applyAlignment="1">
      <alignment horizontal="center" vertical="top" wrapText="1"/>
    </xf>
    <xf numFmtId="4" fontId="13" fillId="6" borderId="1" xfId="3" applyNumberFormat="1" applyFont="1" applyFill="1" applyBorder="1" applyAlignment="1">
      <alignment vertical="top" wrapText="1"/>
    </xf>
    <xf numFmtId="164" fontId="13" fillId="8" borderId="1" xfId="1" applyFont="1" applyFill="1" applyBorder="1" applyAlignment="1">
      <alignment horizontal="center" vertical="top" wrapText="1"/>
    </xf>
    <xf numFmtId="10" fontId="0" fillId="0" borderId="0" xfId="2" applyNumberFormat="1" applyFont="1" applyBorder="1"/>
    <xf numFmtId="164" fontId="13" fillId="6" borderId="1" xfId="1" applyFont="1" applyFill="1" applyBorder="1" applyAlignment="1">
      <alignment horizontal="right" vertical="top" wrapText="1"/>
    </xf>
    <xf numFmtId="0" fontId="8" fillId="14" borderId="1" xfId="0" applyFont="1" applyFill="1" applyBorder="1" applyAlignment="1">
      <alignment horizontal="right"/>
    </xf>
    <xf numFmtId="164" fontId="13" fillId="14" borderId="1" xfId="1" applyFont="1" applyFill="1" applyBorder="1" applyAlignment="1">
      <alignment horizontal="center" vertical="top" wrapText="1"/>
    </xf>
    <xf numFmtId="0" fontId="13" fillId="15" borderId="1" xfId="0" applyFont="1" applyFill="1" applyBorder="1" applyAlignment="1">
      <alignment horizontal="right" vertical="top" wrapText="1"/>
    </xf>
    <xf numFmtId="0" fontId="25" fillId="15" borderId="1" xfId="0" applyFont="1" applyFill="1" applyBorder="1" applyAlignment="1">
      <alignment horizontal="right" vertical="top" wrapText="1"/>
    </xf>
    <xf numFmtId="0" fontId="8" fillId="15" borderId="1" xfId="0" applyFont="1" applyFill="1" applyBorder="1" applyAlignment="1">
      <alignment horizontal="center" vertical="top" wrapText="1"/>
    </xf>
    <xf numFmtId="164" fontId="25" fillId="15" borderId="1" xfId="1" applyFont="1" applyFill="1" applyBorder="1" applyAlignment="1">
      <alignment horizontal="right" vertical="top" wrapText="1"/>
    </xf>
    <xf numFmtId="164" fontId="30" fillId="15" borderId="1" xfId="1" applyFont="1" applyFill="1" applyBorder="1" applyAlignment="1">
      <alignment horizontal="right" vertical="top" wrapText="1"/>
    </xf>
    <xf numFmtId="4" fontId="30" fillId="15" borderId="1" xfId="0" applyNumberFormat="1" applyFont="1" applyFill="1" applyBorder="1" applyAlignment="1">
      <alignment horizontal="right"/>
    </xf>
    <xf numFmtId="9" fontId="30" fillId="15" borderId="1" xfId="2" applyFont="1" applyFill="1" applyBorder="1" applyAlignment="1">
      <alignment horizontal="center"/>
    </xf>
    <xf numFmtId="4" fontId="30" fillId="15" borderId="1" xfId="0" applyNumberFormat="1" applyFont="1" applyFill="1" applyBorder="1" applyAlignment="1">
      <alignment horizontal="center"/>
    </xf>
    <xf numFmtId="10" fontId="30" fillId="15" borderId="1" xfId="2" applyNumberFormat="1" applyFont="1" applyFill="1" applyBorder="1" applyAlignment="1">
      <alignment horizontal="center" vertical="top" wrapText="1"/>
    </xf>
    <xf numFmtId="167" fontId="30" fillId="15" borderId="1" xfId="2" applyNumberFormat="1" applyFont="1" applyFill="1" applyBorder="1" applyAlignment="1">
      <alignment horizontal="center" vertical="top" wrapText="1"/>
    </xf>
    <xf numFmtId="167" fontId="13" fillId="15" borderId="1" xfId="2" applyNumberFormat="1" applyFont="1" applyFill="1" applyBorder="1" applyAlignment="1">
      <alignment horizontal="center" vertical="top" wrapText="1"/>
    </xf>
    <xf numFmtId="0" fontId="31" fillId="2" borderId="1" xfId="0" applyFont="1" applyFill="1" applyBorder="1" applyAlignment="1">
      <alignment horizontal="left" vertical="center"/>
    </xf>
    <xf numFmtId="0" fontId="32" fillId="2" borderId="1" xfId="0" applyFont="1" applyFill="1" applyBorder="1"/>
    <xf numFmtId="0" fontId="33" fillId="2" borderId="1" xfId="0" applyFont="1" applyFill="1" applyBorder="1"/>
    <xf numFmtId="0" fontId="34" fillId="0" borderId="0" xfId="0" applyFont="1"/>
    <xf numFmtId="0" fontId="35" fillId="0" borderId="0" xfId="0" applyFont="1"/>
    <xf numFmtId="0" fontId="15" fillId="6" borderId="0" xfId="0" applyFont="1" applyFill="1" applyAlignment="1">
      <alignment wrapText="1"/>
    </xf>
    <xf numFmtId="43" fontId="35" fillId="0" borderId="0" xfId="8" applyFont="1" applyBorder="1"/>
    <xf numFmtId="2" fontId="35" fillId="0" borderId="0" xfId="0" applyNumberFormat="1" applyFont="1"/>
    <xf numFmtId="10" fontId="35" fillId="0" borderId="0" xfId="2" applyNumberFormat="1" applyFont="1" applyBorder="1"/>
    <xf numFmtId="10" fontId="36" fillId="0" borderId="0" xfId="2" applyNumberFormat="1" applyFont="1" applyBorder="1"/>
    <xf numFmtId="0" fontId="33" fillId="0" borderId="0" xfId="0" applyFont="1"/>
    <xf numFmtId="0" fontId="33" fillId="6" borderId="0" xfId="0" applyFont="1" applyFill="1"/>
    <xf numFmtId="0" fontId="37" fillId="0" borderId="0" xfId="0" applyFont="1"/>
    <xf numFmtId="0" fontId="38" fillId="6" borderId="0" xfId="0" applyFont="1" applyFill="1" applyAlignment="1">
      <alignment horizontal="right"/>
    </xf>
    <xf numFmtId="4" fontId="39" fillId="6" borderId="0" xfId="0" applyNumberFormat="1" applyFont="1" applyFill="1"/>
    <xf numFmtId="0" fontId="38" fillId="0" borderId="0" xfId="0" applyFont="1" applyAlignment="1">
      <alignment horizontal="right"/>
    </xf>
    <xf numFmtId="164" fontId="39" fillId="6" borderId="0" xfId="1" applyFont="1" applyFill="1" applyBorder="1" applyAlignment="1">
      <alignment horizontal="right" vertical="top" wrapText="1"/>
    </xf>
    <xf numFmtId="0" fontId="40" fillId="0" borderId="0" xfId="0" applyFont="1" applyAlignment="1">
      <alignment horizontal="right"/>
    </xf>
    <xf numFmtId="4" fontId="41" fillId="6" borderId="0" xfId="0" applyNumberFormat="1" applyFont="1" applyFill="1"/>
    <xf numFmtId="0" fontId="5" fillId="6" borderId="0" xfId="0" applyFont="1" applyFill="1" applyAlignment="1">
      <alignment wrapText="1"/>
    </xf>
    <xf numFmtId="0" fontId="42" fillId="0" borderId="6" xfId="0" applyFont="1" applyBorder="1" applyAlignment="1">
      <alignment horizontal="right"/>
    </xf>
    <xf numFmtId="16" fontId="43" fillId="6" borderId="6" xfId="0" applyNumberFormat="1" applyFont="1" applyFill="1" applyBorder="1"/>
    <xf numFmtId="0" fontId="43" fillId="0" borderId="6" xfId="0" applyFont="1" applyBorder="1" applyAlignment="1">
      <alignment horizontal="right"/>
    </xf>
    <xf numFmtId="4" fontId="41" fillId="6" borderId="6" xfId="0" applyNumberFormat="1" applyFont="1" applyFill="1" applyBorder="1" applyAlignment="1">
      <alignment horizontal="right"/>
    </xf>
    <xf numFmtId="4" fontId="41" fillId="6" borderId="6" xfId="0" applyNumberFormat="1" applyFont="1" applyFill="1" applyBorder="1"/>
    <xf numFmtId="164" fontId="41" fillId="6" borderId="6" xfId="1" applyFont="1" applyFill="1" applyBorder="1" applyAlignment="1">
      <alignment horizontal="right" vertical="top" wrapText="1"/>
    </xf>
    <xf numFmtId="4" fontId="5" fillId="6" borderId="6" xfId="0" applyNumberFormat="1" applyFont="1" applyFill="1" applyBorder="1"/>
    <xf numFmtId="0" fontId="27" fillId="16" borderId="6" xfId="0" applyFont="1" applyFill="1" applyBorder="1" applyAlignment="1">
      <alignment horizontal="right"/>
    </xf>
    <xf numFmtId="43" fontId="27" fillId="16" borderId="6" xfId="0" applyNumberFormat="1" applyFont="1" applyFill="1" applyBorder="1"/>
    <xf numFmtId="0" fontId="5" fillId="0" borderId="0" xfId="0" applyFont="1"/>
    <xf numFmtId="164" fontId="5" fillId="0" borderId="0" xfId="1" applyFont="1"/>
    <xf numFmtId="0" fontId="42" fillId="17" borderId="6" xfId="0" applyFont="1" applyFill="1" applyBorder="1" applyAlignment="1">
      <alignment horizontal="right"/>
    </xf>
    <xf numFmtId="43" fontId="42" fillId="17" borderId="6" xfId="0" quotePrefix="1" applyNumberFormat="1" applyFont="1" applyFill="1" applyBorder="1" applyAlignment="1">
      <alignment horizontal="center"/>
    </xf>
    <xf numFmtId="43" fontId="42" fillId="17" borderId="6" xfId="0" applyNumberFormat="1" applyFont="1" applyFill="1" applyBorder="1"/>
    <xf numFmtId="164" fontId="42" fillId="17" borderId="6" xfId="1" applyFont="1" applyFill="1" applyBorder="1"/>
    <xf numFmtId="0" fontId="40" fillId="0" borderId="6" xfId="0" applyFont="1" applyBorder="1" applyAlignment="1">
      <alignment horizontal="right"/>
    </xf>
    <xf numFmtId="164" fontId="41" fillId="0" borderId="6" xfId="1" applyFont="1" applyBorder="1"/>
    <xf numFmtId="164" fontId="37" fillId="0" borderId="0" xfId="1" applyFont="1"/>
    <xf numFmtId="43" fontId="37" fillId="0" borderId="0" xfId="0" applyNumberFormat="1" applyFont="1"/>
    <xf numFmtId="0" fontId="12" fillId="6" borderId="1" xfId="0" applyFont="1" applyFill="1" applyBorder="1" applyAlignment="1">
      <alignment wrapText="1"/>
    </xf>
    <xf numFmtId="164" fontId="50" fillId="6" borderId="1" xfId="3" applyFont="1" applyFill="1" applyBorder="1"/>
    <xf numFmtId="164" fontId="50" fillId="6" borderId="1" xfId="3" applyFont="1" applyFill="1" applyBorder="1" applyAlignment="1">
      <alignment horizontal="right"/>
    </xf>
    <xf numFmtId="4" fontId="41" fillId="6" borderId="0" xfId="0" applyNumberFormat="1" applyFont="1" applyFill="1" applyAlignment="1">
      <alignment horizontal="right"/>
    </xf>
    <xf numFmtId="10" fontId="12" fillId="8" borderId="1" xfId="2" applyNumberFormat="1" applyFont="1" applyFill="1" applyBorder="1" applyAlignment="1">
      <alignment horizontal="center"/>
    </xf>
    <xf numFmtId="164" fontId="12" fillId="6" borderId="1" xfId="3" applyFont="1" applyFill="1" applyBorder="1"/>
    <xf numFmtId="164" fontId="12" fillId="6" borderId="1" xfId="3" applyFont="1" applyFill="1" applyBorder="1" applyAlignment="1">
      <alignment horizontal="right"/>
    </xf>
    <xf numFmtId="164" fontId="12" fillId="6" borderId="1" xfId="1" applyFont="1" applyFill="1" applyBorder="1"/>
    <xf numFmtId="164" fontId="13" fillId="6" borderId="1" xfId="1" applyFont="1" applyFill="1" applyBorder="1" applyAlignment="1">
      <alignment horizontal="right" wrapText="1"/>
    </xf>
    <xf numFmtId="164" fontId="12" fillId="8" borderId="1" xfId="1" applyFont="1" applyFill="1" applyBorder="1" applyAlignment="1">
      <alignment horizontal="center"/>
    </xf>
    <xf numFmtId="4" fontId="13" fillId="6" borderId="7" xfId="7" applyNumberFormat="1" applyFont="1" applyFill="1" applyBorder="1" applyAlignment="1">
      <alignment horizontal="right" vertical="top" wrapText="1"/>
    </xf>
    <xf numFmtId="0" fontId="0" fillId="0" borderId="8" xfId="0" applyBorder="1"/>
    <xf numFmtId="4" fontId="12" fillId="6" borderId="0" xfId="3" applyNumberFormat="1" applyFont="1" applyFill="1" applyBorder="1" applyAlignment="1">
      <alignment horizontal="right" vertical="top" wrapText="1"/>
    </xf>
    <xf numFmtId="0" fontId="0" fillId="0" borderId="0" xfId="0" applyBorder="1"/>
    <xf numFmtId="4" fontId="12" fillId="6" borderId="1" xfId="0" applyNumberFormat="1" applyFont="1" applyFill="1" applyBorder="1" applyAlignment="1">
      <alignment horizontal="right" wrapText="1"/>
    </xf>
    <xf numFmtId="0" fontId="10" fillId="6" borderId="1" xfId="0" applyFont="1" applyFill="1" applyBorder="1" applyAlignment="1">
      <alignment wrapText="1"/>
    </xf>
    <xf numFmtId="0" fontId="0" fillId="0" borderId="0" xfId="0" applyFont="1" applyAlignment="1">
      <alignment horizontal="right"/>
    </xf>
    <xf numFmtId="0" fontId="0" fillId="0" borderId="0" xfId="0" applyFont="1"/>
    <xf numFmtId="164" fontId="12" fillId="6" borderId="1" xfId="1" applyFont="1" applyFill="1" applyBorder="1" applyAlignment="1">
      <alignment horizontal="center"/>
    </xf>
    <xf numFmtId="4" fontId="13" fillId="6" borderId="1" xfId="3" applyNumberFormat="1" applyFont="1" applyFill="1" applyBorder="1"/>
    <xf numFmtId="4" fontId="12" fillId="6" borderId="1" xfId="2" applyNumberFormat="1" applyFont="1" applyFill="1" applyBorder="1" applyAlignment="1">
      <alignment horizontal="center"/>
    </xf>
    <xf numFmtId="2" fontId="12" fillId="6" borderId="1" xfId="0" applyNumberFormat="1" applyFont="1" applyFill="1" applyBorder="1"/>
    <xf numFmtId="164" fontId="12" fillId="8" borderId="1" xfId="1" applyFont="1" applyFill="1" applyBorder="1" applyAlignment="1">
      <alignment horizontal="center" vertical="top" wrapText="1"/>
    </xf>
    <xf numFmtId="4" fontId="12" fillId="6" borderId="1" xfId="3" applyNumberFormat="1" applyFont="1" applyFill="1" applyBorder="1" applyAlignment="1">
      <alignment horizontal="right" vertical="top" wrapText="1"/>
    </xf>
    <xf numFmtId="10" fontId="12" fillId="6" borderId="1" xfId="2" applyNumberFormat="1" applyFont="1" applyFill="1" applyBorder="1" applyAlignment="1">
      <alignment horizontal="center"/>
    </xf>
    <xf numFmtId="4" fontId="12" fillId="6" borderId="1" xfId="0" applyNumberFormat="1" applyFont="1" applyFill="1" applyBorder="1"/>
    <xf numFmtId="0" fontId="12" fillId="6" borderId="0" xfId="0" applyFont="1" applyFill="1" applyAlignment="1">
      <alignment horizontal="center"/>
    </xf>
    <xf numFmtId="164" fontId="12" fillId="6" borderId="1" xfId="3" applyFont="1" applyFill="1" applyBorder="1" applyAlignment="1">
      <alignment horizontal="right" wrapText="1"/>
    </xf>
    <xf numFmtId="2" fontId="10" fillId="6" borderId="1" xfId="2" applyNumberFormat="1" applyFont="1" applyFill="1" applyBorder="1" applyAlignment="1">
      <alignment horizontal="center"/>
    </xf>
    <xf numFmtId="4" fontId="13" fillId="8" borderId="1" xfId="1" applyNumberFormat="1" applyFont="1" applyFill="1" applyBorder="1" applyAlignment="1"/>
    <xf numFmtId="0" fontId="0" fillId="0" borderId="7" xfId="0" applyBorder="1"/>
    <xf numFmtId="4" fontId="13" fillId="6" borderId="0" xfId="3" applyNumberFormat="1" applyFont="1" applyFill="1" applyBorder="1" applyAlignment="1">
      <alignment horizontal="right" vertical="top" wrapText="1"/>
    </xf>
    <xf numFmtId="4" fontId="0" fillId="0" borderId="0" xfId="0" applyNumberFormat="1" applyBorder="1"/>
    <xf numFmtId="4" fontId="12" fillId="6" borderId="1" xfId="0" applyNumberFormat="1" applyFont="1" applyFill="1" applyBorder="1" applyAlignment="1">
      <alignment wrapText="1"/>
    </xf>
    <xf numFmtId="0" fontId="12" fillId="14" borderId="1" xfId="0" applyFont="1" applyFill="1" applyBorder="1" applyAlignment="1">
      <alignment horizontal="right"/>
    </xf>
    <xf numFmtId="0" fontId="53" fillId="0" borderId="0" xfId="0" applyFont="1"/>
    <xf numFmtId="16" fontId="54" fillId="6" borderId="0" xfId="0" applyNumberFormat="1" applyFont="1" applyFill="1"/>
    <xf numFmtId="164" fontId="55" fillId="0" borderId="0" xfId="1" applyFont="1"/>
    <xf numFmtId="43" fontId="55" fillId="0" borderId="0" xfId="0" applyNumberFormat="1" applyFont="1"/>
    <xf numFmtId="4" fontId="55" fillId="0" borderId="0" xfId="0" applyNumberFormat="1" applyFont="1"/>
    <xf numFmtId="0" fontId="56" fillId="6" borderId="0" xfId="0" applyFont="1" applyFill="1" applyAlignment="1">
      <alignment horizontal="right"/>
    </xf>
    <xf numFmtId="16" fontId="38" fillId="6" borderId="0" xfId="0" applyNumberFormat="1" applyFont="1" applyFill="1"/>
    <xf numFmtId="4" fontId="39" fillId="6" borderId="0" xfId="0" applyNumberFormat="1" applyFont="1" applyFill="1" applyAlignment="1">
      <alignment horizontal="right"/>
    </xf>
    <xf numFmtId="164" fontId="33" fillId="6" borderId="0" xfId="1" applyFont="1" applyFill="1" applyBorder="1"/>
    <xf numFmtId="0" fontId="57" fillId="6" borderId="0" xfId="0" applyFont="1" applyFill="1" applyAlignment="1">
      <alignment horizontal="right"/>
    </xf>
    <xf numFmtId="16" fontId="57" fillId="6" borderId="0" xfId="0" applyNumberFormat="1" applyFont="1" applyFill="1" applyAlignment="1">
      <alignment horizontal="center" wrapText="1"/>
    </xf>
    <xf numFmtId="0" fontId="58" fillId="6" borderId="0" xfId="0" applyFont="1" applyFill="1"/>
    <xf numFmtId="0" fontId="57" fillId="6" borderId="0" xfId="0" applyFont="1" applyFill="1" applyAlignment="1">
      <alignment horizontal="right" wrapText="1"/>
    </xf>
    <xf numFmtId="4" fontId="59" fillId="6" borderId="0" xfId="0" applyNumberFormat="1" applyFont="1" applyFill="1"/>
    <xf numFmtId="4" fontId="59" fillId="6" borderId="0" xfId="0" applyNumberFormat="1" applyFont="1" applyFill="1" applyAlignment="1">
      <alignment horizontal="right"/>
    </xf>
    <xf numFmtId="164" fontId="59" fillId="6" borderId="0" xfId="1" applyFont="1" applyFill="1" applyBorder="1" applyAlignment="1">
      <alignment horizontal="right" vertical="top" wrapText="1"/>
    </xf>
    <xf numFmtId="0" fontId="60" fillId="6" borderId="0" xfId="0" applyFont="1" applyFill="1" applyAlignment="1">
      <alignment horizontal="right" wrapText="1"/>
    </xf>
    <xf numFmtId="164" fontId="22" fillId="6" borderId="0" xfId="1" applyFont="1" applyFill="1" applyBorder="1"/>
    <xf numFmtId="4" fontId="22" fillId="6" borderId="0" xfId="0" applyNumberFormat="1" applyFont="1" applyFill="1"/>
    <xf numFmtId="0" fontId="60" fillId="6" borderId="0" xfId="0" applyFont="1" applyFill="1" applyAlignment="1">
      <alignment horizontal="right"/>
    </xf>
    <xf numFmtId="4" fontId="22" fillId="6" borderId="0" xfId="0" applyNumberFormat="1" applyFont="1" applyFill="1" applyAlignment="1">
      <alignment horizontal="right"/>
    </xf>
    <xf numFmtId="164" fontId="22" fillId="6" borderId="0" xfId="1" applyFont="1" applyFill="1" applyBorder="1" applyAlignment="1">
      <alignment horizontal="right" vertical="top" wrapText="1"/>
    </xf>
    <xf numFmtId="0" fontId="12" fillId="0" borderId="0" xfId="0" applyFont="1" applyAlignment="1">
      <alignment horizontal="center"/>
    </xf>
    <xf numFmtId="0" fontId="10" fillId="6" borderId="0" xfId="0" applyFont="1" applyFill="1" applyAlignment="1">
      <alignment horizontal="center" vertical="center"/>
    </xf>
    <xf numFmtId="4" fontId="10" fillId="6" borderId="1" xfId="0" applyNumberFormat="1" applyFont="1" applyFill="1" applyBorder="1" applyAlignment="1">
      <alignment wrapText="1"/>
    </xf>
    <xf numFmtId="0" fontId="10" fillId="6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4" fontId="10" fillId="6" borderId="1" xfId="4" applyNumberFormat="1" applyFont="1" applyFill="1" applyBorder="1" applyAlignment="1">
      <alignment wrapText="1"/>
    </xf>
    <xf numFmtId="49" fontId="10" fillId="6" borderId="1" xfId="0" applyNumberFormat="1" applyFont="1" applyFill="1" applyBorder="1" applyAlignment="1">
      <alignment wrapText="1"/>
    </xf>
    <xf numFmtId="49" fontId="9" fillId="6" borderId="5" xfId="0" applyNumberFormat="1" applyFont="1" applyFill="1" applyBorder="1" applyAlignment="1">
      <alignment wrapText="1"/>
    </xf>
    <xf numFmtId="49" fontId="9" fillId="6" borderId="5" xfId="0" applyNumberFormat="1" applyFont="1" applyFill="1" applyBorder="1" applyAlignment="1">
      <alignment vertical="center" wrapText="1"/>
    </xf>
    <xf numFmtId="4" fontId="9" fillId="6" borderId="5" xfId="0" applyNumberFormat="1" applyFont="1" applyFill="1" applyBorder="1" applyAlignment="1">
      <alignment wrapText="1"/>
    </xf>
    <xf numFmtId="49" fontId="9" fillId="6" borderId="5" xfId="0" applyNumberFormat="1" applyFont="1" applyFill="1" applyBorder="1"/>
    <xf numFmtId="0" fontId="9" fillId="6" borderId="5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10" fillId="6" borderId="1" xfId="0" applyFont="1" applyFill="1" applyBorder="1" applyAlignment="1">
      <alignment horizontal="center" vertical="top" wrapText="1"/>
    </xf>
    <xf numFmtId="0" fontId="11" fillId="7" borderId="1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 wrapText="1"/>
    </xf>
    <xf numFmtId="0" fontId="19" fillId="12" borderId="1" xfId="0" applyFont="1" applyFill="1" applyBorder="1" applyAlignment="1">
      <alignment horizontal="center"/>
    </xf>
    <xf numFmtId="0" fontId="25" fillId="7" borderId="1" xfId="0" applyFont="1" applyFill="1" applyBorder="1" applyAlignment="1">
      <alignment horizontal="center"/>
    </xf>
    <xf numFmtId="0" fontId="27" fillId="7" borderId="1" xfId="0" applyFont="1" applyFill="1" applyBorder="1" applyAlignment="1">
      <alignment horizontal="center"/>
    </xf>
    <xf numFmtId="0" fontId="25" fillId="13" borderId="1" xfId="0" applyFont="1" applyFill="1" applyBorder="1" applyAlignment="1">
      <alignment horizontal="center" wrapText="1"/>
    </xf>
    <xf numFmtId="0" fontId="30" fillId="6" borderId="0" xfId="0" applyFont="1" applyFill="1" applyAlignment="1">
      <alignment horizontal="center" wrapText="1"/>
    </xf>
  </cellXfs>
  <cellStyles count="110">
    <cellStyle name="60% - Accent1 2" xfId="9"/>
    <cellStyle name="60% - Accent2 2" xfId="10"/>
    <cellStyle name="60% - Accent3 2" xfId="11"/>
    <cellStyle name="60% - Accent4 2" xfId="12"/>
    <cellStyle name="60% - Accent5 2" xfId="13"/>
    <cellStyle name="60% - Accent6 2" xfId="14"/>
    <cellStyle name="Comma" xfId="1" builtinId="3"/>
    <cellStyle name="Comma 10" xfId="15"/>
    <cellStyle name="Comma 10 13" xfId="3"/>
    <cellStyle name="Comma 10 13 2" xfId="16"/>
    <cellStyle name="Comma 10 13 2 2" xfId="7"/>
    <cellStyle name="Comma 10 13 3" xfId="17"/>
    <cellStyle name="Comma 11" xfId="18"/>
    <cellStyle name="Comma 11 2" xfId="19"/>
    <cellStyle name="Comma 12" xfId="20"/>
    <cellStyle name="Comma 13" xfId="21"/>
    <cellStyle name="Comma 14" xfId="22"/>
    <cellStyle name="Comma 15" xfId="23"/>
    <cellStyle name="Comma 15 2" xfId="24"/>
    <cellStyle name="Comma 16" xfId="108"/>
    <cellStyle name="Comma 2" xfId="8"/>
    <cellStyle name="Comma 2 2" xfId="25"/>
    <cellStyle name="Comma 2 2 2" xfId="26"/>
    <cellStyle name="Comma 2 2 2 2" xfId="27"/>
    <cellStyle name="Comma 2 2 3" xfId="28"/>
    <cellStyle name="Comma 2 3" xfId="29"/>
    <cellStyle name="Comma 2 3 2" xfId="30"/>
    <cellStyle name="Comma 2 4" xfId="31"/>
    <cellStyle name="Comma 2 5" xfId="5"/>
    <cellStyle name="Comma 2 6" xfId="104"/>
    <cellStyle name="Comma 29" xfId="106"/>
    <cellStyle name="Comma 3" xfId="32"/>
    <cellStyle name="Comma 3 2" xfId="33"/>
    <cellStyle name="Comma 3 2 2" xfId="34"/>
    <cellStyle name="Comma 3 2 2 2" xfId="35"/>
    <cellStyle name="Comma 3 2 2 2 2" xfId="36"/>
    <cellStyle name="Comma 3 2 2 3" xfId="37"/>
    <cellStyle name="Comma 3 2 3" xfId="38"/>
    <cellStyle name="Comma 3 2 3 2" xfId="39"/>
    <cellStyle name="Comma 3 2 4" xfId="40"/>
    <cellStyle name="Comma 4" xfId="41"/>
    <cellStyle name="Comma 5" xfId="42"/>
    <cellStyle name="Comma 6" xfId="43"/>
    <cellStyle name="Comma 7" xfId="44"/>
    <cellStyle name="Comma 7 2" xfId="45"/>
    <cellStyle name="Comma 7 2 2" xfId="46"/>
    <cellStyle name="Comma 7 3" xfId="47"/>
    <cellStyle name="Comma 8" xfId="48"/>
    <cellStyle name="Comma 9" xfId="49"/>
    <cellStyle name="Comma 9 2" xfId="50"/>
    <cellStyle name="Comma 9 2 2" xfId="51"/>
    <cellStyle name="Comma 9 3" xfId="52"/>
    <cellStyle name="Neutral 2" xfId="53"/>
    <cellStyle name="Normal" xfId="0" builtinId="0"/>
    <cellStyle name="Normal 10" xfId="107"/>
    <cellStyle name="Normal 2" xfId="54"/>
    <cellStyle name="Normal 2 2" xfId="55"/>
    <cellStyle name="Normal 2 2 2" xfId="56"/>
    <cellStyle name="Normal 2 2 2 2" xfId="57"/>
    <cellStyle name="Normal 2 2 3" xfId="58"/>
    <cellStyle name="Normal 2 3" xfId="105"/>
    <cellStyle name="Normal 27 2" xfId="59"/>
    <cellStyle name="Normal 3" xfId="60"/>
    <cellStyle name="Normal 3 2" xfId="61"/>
    <cellStyle name="Normal 3 2 2" xfId="62"/>
    <cellStyle name="Normal 3 3" xfId="63"/>
    <cellStyle name="Normal 4" xfId="64"/>
    <cellStyle name="Normal 4 2" xfId="65"/>
    <cellStyle name="Normal 4 2 2" xfId="66"/>
    <cellStyle name="Normal 4 3" xfId="67"/>
    <cellStyle name="Normal 5" xfId="68"/>
    <cellStyle name="Normal 5 2" xfId="69"/>
    <cellStyle name="Normal 5 2 2" xfId="70"/>
    <cellStyle name="Normal 5 3" xfId="71"/>
    <cellStyle name="Normal 6" xfId="4"/>
    <cellStyle name="Normal 6 2" xfId="72"/>
    <cellStyle name="Normal 6 2 2" xfId="73"/>
    <cellStyle name="Normal 6 2 2 2" xfId="74"/>
    <cellStyle name="Normal 6 2 3" xfId="75"/>
    <cellStyle name="Normal 6 3" xfId="76"/>
    <cellStyle name="Normal 7" xfId="77"/>
    <cellStyle name="Normal 8" xfId="6"/>
    <cellStyle name="Normal 9" xfId="103"/>
    <cellStyle name="Percent" xfId="2" builtinId="5"/>
    <cellStyle name="Percent 10" xfId="109"/>
    <cellStyle name="Percent 13" xfId="78"/>
    <cellStyle name="Percent 13 2" xfId="79"/>
    <cellStyle name="Percent 2" xfId="80"/>
    <cellStyle name="Percent 2 2" xfId="81"/>
    <cellStyle name="Percent 2 2 2" xfId="82"/>
    <cellStyle name="Percent 2 2 2 2" xfId="83"/>
    <cellStyle name="Percent 2 2 3" xfId="84"/>
    <cellStyle name="Percent 2 3" xfId="85"/>
    <cellStyle name="Percent 2 3 2" xfId="86"/>
    <cellStyle name="Percent 2 4" xfId="87"/>
    <cellStyle name="Percent 3" xfId="88"/>
    <cellStyle name="Percent 3 2" xfId="89"/>
    <cellStyle name="Percent 3 2 2" xfId="90"/>
    <cellStyle name="Percent 3 3" xfId="91"/>
    <cellStyle name="Percent 4" xfId="92"/>
    <cellStyle name="Percent 4 2" xfId="93"/>
    <cellStyle name="Percent 4 2 2" xfId="94"/>
    <cellStyle name="Percent 4 3" xfId="95"/>
    <cellStyle name="Percent 5" xfId="96"/>
    <cellStyle name="Percent 6" xfId="97"/>
    <cellStyle name="Percent 7" xfId="98"/>
    <cellStyle name="Percent 7 2" xfId="99"/>
    <cellStyle name="Percent 8" xfId="100"/>
    <cellStyle name="Percent 9" xfId="101"/>
    <cellStyle name="Title 2" xfId="1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kern="1200" spc="100" baseline="0">
                <a:solidFill>
                  <a:schemeClr val="dk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GB" sz="1800">
                <a:solidFill>
                  <a:schemeClr val="dk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NAV BY CLASS OF FUNDS (N'Bn)</a:t>
            </a:r>
            <a:endParaRPr lang="en-GB" sz="180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/>
      <c:overlay val="0"/>
      <c:spPr>
        <a:solidFill>
          <a:schemeClr val="lt1"/>
        </a:solidFill>
        <a:ln w="12700" cmpd="sng" algn="ctr">
          <a:solidFill>
            <a:schemeClr val="accent3"/>
          </a:solidFill>
          <a:prstDash val="solid"/>
          <a:miter lim="800000"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029948179554479E-2"/>
          <c:y val="0.12704990307584102"/>
          <c:w val="0.94540905952453602"/>
          <c:h val="0.733271956443786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'NAV Comparison'!$B$2</c:f>
              <c:strCache>
                <c:ptCount val="1"/>
                <c:pt idx="0">
                  <c:v>Week Ended Oct 2, 2026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Comparison'!$B$3:$B$11</c:f>
              <c:numCache>
                <c:formatCode>#,##0.00</c:formatCode>
                <c:ptCount val="9"/>
                <c:pt idx="0">
                  <c:v>243.26329204453961</c:v>
                </c:pt>
                <c:pt idx="1">
                  <c:v>6671.9313390342868</c:v>
                </c:pt>
                <c:pt idx="2">
                  <c:v>232.7950934221688</c:v>
                </c:pt>
                <c:pt idx="3">
                  <c:v>1746.1326061177163</c:v>
                </c:pt>
                <c:pt idx="4">
                  <c:v>520.85902502797126</c:v>
                </c:pt>
                <c:pt idx="5" formatCode="_-* #,##0.00_-;\-* #,##0.00_-;_-* &quot;-&quot;??_-;_-@_-">
                  <c:v>198.52091618545924</c:v>
                </c:pt>
                <c:pt idx="6">
                  <c:v>20.71287871733</c:v>
                </c:pt>
                <c:pt idx="7">
                  <c:v>152.39537140149423</c:v>
                </c:pt>
                <c:pt idx="8">
                  <c:v>54.365456629540994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2-43FB-8807-8F42904C1B04}"/>
            </c:ext>
          </c:extLst>
        </c:ser>
        <c:ser>
          <c:idx val="1"/>
          <c:order val="1"/>
          <c:tx>
            <c:strRef>
              <c:f>'NAV Comparison'!$C$2</c:f>
              <c:strCache>
                <c:ptCount val="1"/>
                <c:pt idx="0">
                  <c:v>Week Ended Oct 9, 2026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Comparison'!$C$3:$C$11</c:f>
              <c:numCache>
                <c:formatCode>#,##0.00</c:formatCode>
                <c:ptCount val="9"/>
                <c:pt idx="0">
                  <c:v>239.39694221204456</c:v>
                </c:pt>
                <c:pt idx="1">
                  <c:v>6717.7408698407498</c:v>
                </c:pt>
                <c:pt idx="2">
                  <c:v>230.91693962825195</c:v>
                </c:pt>
                <c:pt idx="3">
                  <c:v>1750.0110890740787</c:v>
                </c:pt>
                <c:pt idx="4">
                  <c:v>520.30621568841082</c:v>
                </c:pt>
                <c:pt idx="5" formatCode="_-* #,##0.00_-;\-* #,##0.00_-;_-* &quot;-&quot;??_-;_-@_-">
                  <c:v>199.08053779926468</c:v>
                </c:pt>
                <c:pt idx="6">
                  <c:v>20.571904061119998</c:v>
                </c:pt>
                <c:pt idx="7">
                  <c:v>151.9933815370581</c:v>
                </c:pt>
                <c:pt idx="8">
                  <c:v>54.714582259717723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C2-43FB-8807-8F42904C1B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>
      <a:noFill/>
    </a:ln>
    <a:effectLst/>
  </c:spPr>
  <c:txPr>
    <a:bodyPr/>
    <a:lstStyle/>
    <a:p>
      <a:pPr>
        <a:defRPr lang="en-US"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SHARE OF FUNDS BY CLASS</a:t>
            </a:r>
          </a:p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16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AS AT 9TH OCTOBER, 2026</a:t>
            </a:r>
            <a:endParaRPr lang="en-US" sz="16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>
        <c:manualLayout>
          <c:xMode val="edge"/>
          <c:yMode val="edge"/>
          <c:x val="0.25601705908775302"/>
          <c:y val="1.87027491629124E-2"/>
        </c:manualLayout>
      </c:layout>
      <c:overlay val="0"/>
      <c:spPr>
        <a:solidFill>
          <a:schemeClr val="dk1"/>
        </a:solidFill>
        <a:ln w="12700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552537143230399"/>
          <c:y val="0.14742729067802399"/>
          <c:w val="0.84316498041152999"/>
          <c:h val="0.81423920392990101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9-Oct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380-404D-9122-441AE6B5EDA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380-404D-9122-441AE6B5EDA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380-404D-9122-441AE6B5EDA5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380-404D-9122-441AE6B5EDA5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380-404D-9122-441AE6B5EDA5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C380-404D-9122-441AE6B5EDA5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C380-404D-9122-441AE6B5EDA5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380-404D-9122-441AE6B5EDA5}"/>
              </c:ext>
            </c:extLst>
          </c:dPt>
          <c:dLbls>
            <c:dLbl>
              <c:idx val="0"/>
              <c:layout>
                <c:manualLayout>
                  <c:x val="-4.3124206364154802E-2"/>
                  <c:y val="0.119412213563919"/>
                </c:manualLayout>
              </c:layout>
              <c:numFmt formatCode="0.00%" sourceLinked="0"/>
              <c:spPr>
                <a:gradFill rotWithShape="1">
                  <a:gsLst>
                    <a:gs pos="0">
                      <a:schemeClr val="dk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dk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dk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  <a:tileRect/>
                </a:gradFill>
                <a:ln w="6350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lang="en-US" sz="1100" b="0" i="0" u="none" strike="noStrike" kern="1200" baseline="0">
                      <a:solidFill>
                        <a:schemeClr val="lt1"/>
                      </a:solidFill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  <c:ext xmlns:c16="http://schemas.microsoft.com/office/drawing/2014/chart" uri="{C3380CC4-5D6E-409C-BE32-E72D297353CC}">
                  <c16:uniqueId val="{00000001-C380-404D-9122-441AE6B5EDA5}"/>
                </c:ext>
              </c:extLst>
            </c:dLbl>
            <c:dLbl>
              <c:idx val="1"/>
              <c:layout>
                <c:manualLayout>
                  <c:x val="-8.3929151296615601E-2"/>
                  <c:y val="5.52374087274074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380-404D-9122-441AE6B5EDA5}"/>
                </c:ext>
              </c:extLst>
            </c:dLbl>
            <c:dLbl>
              <c:idx val="2"/>
              <c:layout>
                <c:manualLayout>
                  <c:x val="-2.4332942441105801E-2"/>
                  <c:y val="-9.75631326436996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380-404D-9122-441AE6B5EDA5}"/>
                </c:ext>
              </c:extLst>
            </c:dLbl>
            <c:dLbl>
              <c:idx val="3"/>
              <c:layout>
                <c:manualLayout>
                  <c:x val="-1.8232066184282299E-2"/>
                  <c:y val="3.17614562809466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380-404D-9122-441AE6B5EDA5}"/>
                </c:ext>
              </c:extLst>
            </c:dLbl>
            <c:dLbl>
              <c:idx val="4"/>
              <c:layout>
                <c:manualLayout>
                  <c:x val="-1.9911337643861798E-2"/>
                  <c:y val="-0.1152061000466349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380-404D-9122-441AE6B5EDA5}"/>
                </c:ext>
              </c:extLst>
            </c:dLbl>
            <c:dLbl>
              <c:idx val="5"/>
              <c:layout>
                <c:manualLayout>
                  <c:x val="0.12519177794456501"/>
                  <c:y val="-0.153816595673561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C380-404D-9122-441AE6B5EDA5}"/>
                </c:ext>
              </c:extLst>
            </c:dLbl>
            <c:dLbl>
              <c:idx val="6"/>
              <c:layout>
                <c:manualLayout>
                  <c:x val="0.104828163981438"/>
                  <c:y val="7.5248312205076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C380-404D-9122-441AE6B5EDA5}"/>
                </c:ext>
              </c:extLst>
            </c:dLbl>
            <c:dLbl>
              <c:idx val="7"/>
              <c:layout>
                <c:manualLayout>
                  <c:x val="0.112579382956028"/>
                  <c:y val="8.36523771286011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C380-404D-9122-441AE6B5EDA5}"/>
                </c:ext>
              </c:extLst>
            </c:dLbl>
            <c:dLbl>
              <c:idx val="8"/>
              <c:layout>
                <c:manualLayout>
                  <c:x val="-0.21830311417579701"/>
                  <c:y val="-0.199591666460037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C380-404D-9122-441AE6B5EDA5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  <a:tileRect/>
              </a:gradFill>
              <a:ln w="6350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Share'!$A$2:$A$10</c:f>
              <c:strCache>
                <c:ptCount val="9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BALANCED FUNDS</c:v>
                </c:pt>
                <c:pt idx="4">
                  <c:v>EQUITY BASED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</c:strCache>
            </c:strRef>
          </c:cat>
          <c:val>
            <c:numRef>
              <c:f>'Market Share'!$B$2:$B$10</c:f>
              <c:numCache>
                <c:formatCode>#,##0.00</c:formatCode>
                <c:ptCount val="9"/>
                <c:pt idx="0">
                  <c:v>20571904061.119999</c:v>
                </c:pt>
                <c:pt idx="1">
                  <c:v>54714582259.71772</c:v>
                </c:pt>
                <c:pt idx="2">
                  <c:v>151993381537.05811</c:v>
                </c:pt>
                <c:pt idx="3" formatCode="_-* #,##0.00_-;\-* #,##0.00_-;_-* &quot;-&quot;??_-;_-@_-">
                  <c:v>199080537799.26468</c:v>
                </c:pt>
                <c:pt idx="4">
                  <c:v>239396942212.04456</c:v>
                </c:pt>
                <c:pt idx="5">
                  <c:v>230916939628.25195</c:v>
                </c:pt>
                <c:pt idx="6">
                  <c:v>520306215688.41083</c:v>
                </c:pt>
                <c:pt idx="7">
                  <c:v>1750011089074.0786</c:v>
                </c:pt>
                <c:pt idx="8">
                  <c:v>6717740869840.75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380-404D-9122-441AE6B5EDA5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 w="9525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600" b="1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8-WEEK MOVEMENT IN TOTAL NAV (N'Bn)</a:t>
            </a:r>
          </a:p>
        </c:rich>
      </c:tx>
      <c:layout>
        <c:manualLayout>
          <c:xMode val="edge"/>
          <c:yMode val="edge"/>
          <c:x val="0.25982502102851901"/>
          <c:y val="1.568627916276450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NAV'!$A$3</c:f>
              <c:strCache>
                <c:ptCount val="1"/>
                <c:pt idx="0">
                  <c:v>TOTAL NAV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ash"/>
              </a:ln>
              <a:effectLst/>
            </c:spPr>
            <c:trendlineType val="linear"/>
            <c:dispRSqr val="0"/>
            <c:dispEq val="0"/>
          </c:trendline>
          <c:cat>
            <c:numRef>
              <c:f>'8-Week Movement in NAV'!$B$2:$I$2</c:f>
              <c:numCache>
                <c:formatCode>d\-mmm</c:formatCode>
                <c:ptCount val="8"/>
                <c:pt idx="0">
                  <c:v>46255</c:v>
                </c:pt>
                <c:pt idx="1">
                  <c:v>46262</c:v>
                </c:pt>
                <c:pt idx="2">
                  <c:v>46269</c:v>
                </c:pt>
                <c:pt idx="3">
                  <c:v>46276</c:v>
                </c:pt>
                <c:pt idx="4">
                  <c:v>46283</c:v>
                </c:pt>
                <c:pt idx="5">
                  <c:v>46290</c:v>
                </c:pt>
                <c:pt idx="6">
                  <c:v>46297</c:v>
                </c:pt>
                <c:pt idx="7">
                  <c:v>46304</c:v>
                </c:pt>
              </c:numCache>
            </c:numRef>
          </c:cat>
          <c:val>
            <c:numRef>
              <c:f>'8-Week Movement in NAV'!$B$3:$I$3</c:f>
              <c:numCache>
                <c:formatCode>_-* #,##0.00_-;\-* #,##0.00_-;_-* "-"??_-;_-@_-</c:formatCode>
                <c:ptCount val="8"/>
                <c:pt idx="0">
                  <c:v>9539.1054947872126</c:v>
                </c:pt>
                <c:pt idx="1">
                  <c:v>9550.1099830201529</c:v>
                </c:pt>
                <c:pt idx="2">
                  <c:v>9587.3580026957079</c:v>
                </c:pt>
                <c:pt idx="3">
                  <c:v>9624.332327153199</c:v>
                </c:pt>
                <c:pt idx="4">
                  <c:v>9642.4625023061362</c:v>
                </c:pt>
                <c:pt idx="5">
                  <c:v>9711.2671790224013</c:v>
                </c:pt>
                <c:pt idx="6">
                  <c:v>9840.9759785805072</c:v>
                </c:pt>
                <c:pt idx="7">
                  <c:v>9884.7324621006956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8-4542-9882-B8458D4236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numFmt formatCode="_-* #,##0.00_-;\-* #,##0.00_-;_-* &quot;-&quot;??_-;_-@_-" sourceLinked="1"/>
        <c:majorTickMark val="none"/>
        <c:minorTickMark val="none"/>
        <c:tickLblPos val="nextTo"/>
        <c:spPr>
          <a:noFill/>
          <a:ln w="9525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tx1"/>
    </a:solidFill>
    <a:ln w="9525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</a:rPr>
              <a:t>8-WEEK MOVEMENT IN </a:t>
            </a:r>
            <a:r>
              <a:rPr lang="en-US" sz="1600"/>
              <a:t>AGGREGATE </a:t>
            </a:r>
            <a:r>
              <a: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ETFs </a:t>
            </a: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(N'Bn)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ETFs'!$A$3</c:f>
              <c:strCache>
                <c:ptCount val="1"/>
                <c:pt idx="0">
                  <c:v>ETFs AGGREGATE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'8-Week Movement in ETFs'!$B$2:$I$2</c:f>
              <c:numCache>
                <c:formatCode>d\-mmm</c:formatCode>
                <c:ptCount val="8"/>
                <c:pt idx="0">
                  <c:v>46255</c:v>
                </c:pt>
                <c:pt idx="1">
                  <c:v>46262</c:v>
                </c:pt>
                <c:pt idx="2">
                  <c:v>46269</c:v>
                </c:pt>
                <c:pt idx="3">
                  <c:v>46276</c:v>
                </c:pt>
                <c:pt idx="4">
                  <c:v>46283</c:v>
                </c:pt>
                <c:pt idx="5">
                  <c:v>46290</c:v>
                </c:pt>
                <c:pt idx="6">
                  <c:v>46297</c:v>
                </c:pt>
                <c:pt idx="7">
                  <c:v>46304</c:v>
                </c:pt>
              </c:numCache>
            </c:numRef>
          </c:cat>
          <c:val>
            <c:numRef>
              <c:f>'8-Week Movement in ETFs'!$B$3:$I$3</c:f>
              <c:numCache>
                <c:formatCode>_-* #,##0.00_-;\-* #,##0.00_-;_-* "-"??_-;_-@_-</c:formatCode>
                <c:ptCount val="8"/>
                <c:pt idx="0">
                  <c:v>31.723704174310001</c:v>
                </c:pt>
                <c:pt idx="1">
                  <c:v>32.027778905540004</c:v>
                </c:pt>
                <c:pt idx="2">
                  <c:v>32.856494784340001</c:v>
                </c:pt>
                <c:pt idx="3">
                  <c:v>32.38875382981</c:v>
                </c:pt>
                <c:pt idx="4">
                  <c:v>33.188676624880003</c:v>
                </c:pt>
                <c:pt idx="5">
                  <c:v>33.7459849205</c:v>
                </c:pt>
                <c:pt idx="6">
                  <c:v>33.771849048930001</c:v>
                </c:pt>
                <c:pt idx="7">
                  <c:v>33.361298756399997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3A-4965-A706-4F6A23AE58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15240</xdr:colOff>
      <xdr:row>25</xdr:row>
      <xdr:rowOff>7620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191770</xdr:colOff>
      <xdr:row>32</xdr:row>
      <xdr:rowOff>71755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20781</xdr:colOff>
      <xdr:row>23</xdr:row>
      <xdr:rowOff>166255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609600</xdr:colOff>
      <xdr:row>23</xdr:row>
      <xdr:rowOff>53340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G280"/>
  <sheetViews>
    <sheetView tabSelected="1" zoomScale="120" zoomScaleNormal="120" workbookViewId="0">
      <selection sqref="A1:AB1"/>
    </sheetView>
  </sheetViews>
  <sheetFormatPr defaultColWidth="9" defaultRowHeight="14.4"/>
  <cols>
    <col min="1" max="1" width="4.44140625" customWidth="1"/>
    <col min="2" max="2" width="34.5546875" customWidth="1"/>
    <col min="3" max="3" width="35.33203125" customWidth="1"/>
    <col min="4" max="4" width="17.33203125" customWidth="1"/>
    <col min="5" max="5" width="21" customWidth="1"/>
    <col min="11" max="11" width="11.44140625" customWidth="1"/>
    <col min="14" max="14" width="15.109375" customWidth="1"/>
    <col min="15" max="15" width="20.5546875" customWidth="1"/>
    <col min="18" max="18" width="12.44140625" customWidth="1"/>
    <col min="19" max="19" width="10.109375" customWidth="1"/>
    <col min="20" max="20" width="10.5546875" customWidth="1"/>
    <col min="21" max="21" width="11.6640625" customWidth="1"/>
    <col min="22" max="22" width="8.33203125" customWidth="1"/>
    <col min="23" max="23" width="9.109375" customWidth="1"/>
    <col min="24" max="24" width="8.44140625" customWidth="1"/>
    <col min="26" max="26" width="9.33203125" customWidth="1"/>
    <col min="27" max="27" width="7.44140625" customWidth="1"/>
    <col min="28" max="29" width="6.5546875" customWidth="1"/>
    <col min="30" max="30" width="9.77734375" customWidth="1"/>
    <col min="31" max="31" width="9.33203125" customWidth="1"/>
    <col min="32" max="33" width="17.33203125" customWidth="1"/>
  </cols>
  <sheetData>
    <row r="1" spans="1:32" ht="27">
      <c r="A1" s="246" t="s">
        <v>349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</row>
    <row r="2" spans="1:32" ht="14.4" customHeight="1">
      <c r="A2" s="1"/>
      <c r="B2" s="2"/>
      <c r="C2" s="3"/>
      <c r="D2" s="247" t="s">
        <v>345</v>
      </c>
      <c r="E2" s="248"/>
      <c r="F2" s="248"/>
      <c r="G2" s="248"/>
      <c r="H2" s="248"/>
      <c r="I2" s="248"/>
      <c r="J2" s="248"/>
      <c r="K2" s="248"/>
      <c r="L2" s="248"/>
      <c r="M2" s="249"/>
      <c r="N2" s="247" t="s">
        <v>350</v>
      </c>
      <c r="O2" s="248"/>
      <c r="P2" s="248"/>
      <c r="Q2" s="248"/>
      <c r="R2" s="248"/>
      <c r="S2" s="248"/>
      <c r="T2" s="248"/>
      <c r="U2" s="248"/>
      <c r="V2" s="248"/>
      <c r="W2" s="249"/>
      <c r="X2" s="250" t="s">
        <v>0</v>
      </c>
      <c r="Y2" s="250"/>
      <c r="Z2" s="250"/>
      <c r="AA2" s="250" t="s">
        <v>1</v>
      </c>
      <c r="AB2" s="250"/>
    </row>
    <row r="3" spans="1:32" ht="20.399999999999999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6" t="s">
        <v>5</v>
      </c>
      <c r="O3" s="8" t="s">
        <v>6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11</v>
      </c>
      <c r="U3" s="7" t="s">
        <v>12</v>
      </c>
      <c r="V3" s="7" t="s">
        <v>13</v>
      </c>
      <c r="W3" s="7" t="s">
        <v>14</v>
      </c>
      <c r="X3" s="6" t="s">
        <v>15</v>
      </c>
      <c r="Y3" s="7" t="s">
        <v>16</v>
      </c>
      <c r="Z3" s="7" t="s">
        <v>17</v>
      </c>
      <c r="AA3" s="7" t="s">
        <v>18</v>
      </c>
      <c r="AB3" s="7" t="s">
        <v>19</v>
      </c>
      <c r="AD3" s="9"/>
      <c r="AF3" s="10"/>
    </row>
    <row r="4" spans="1:32" ht="5.7" customHeight="1"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  <c r="AB4" s="251"/>
    </row>
    <row r="5" spans="1:32" ht="15" customHeight="1">
      <c r="A5" s="11"/>
      <c r="B5" s="252" t="s">
        <v>20</v>
      </c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</row>
    <row r="6" spans="1:32">
      <c r="A6" s="235">
        <v>1</v>
      </c>
      <c r="B6" s="236" t="s">
        <v>21</v>
      </c>
      <c r="C6" s="12" t="s">
        <v>22</v>
      </c>
      <c r="D6" s="13" t="s">
        <v>23</v>
      </c>
      <c r="E6" s="14">
        <v>11917095081.59</v>
      </c>
      <c r="F6" s="15">
        <f t="shared" ref="F6:F27" si="0">(E6/$E$28)</f>
        <v>4.898846423326407E-2</v>
      </c>
      <c r="G6" s="13" t="s">
        <v>23</v>
      </c>
      <c r="H6" s="14">
        <v>912.7056</v>
      </c>
      <c r="I6" s="13" t="s">
        <v>23</v>
      </c>
      <c r="J6" s="14">
        <v>918.58759999999995</v>
      </c>
      <c r="K6" s="18">
        <v>1709</v>
      </c>
      <c r="L6" s="19">
        <v>-8.3000000000000001E-3</v>
      </c>
      <c r="M6" s="19">
        <v>0.47460000000000002</v>
      </c>
      <c r="N6" s="13" t="s">
        <v>23</v>
      </c>
      <c r="O6" s="14">
        <v>11734333439.27</v>
      </c>
      <c r="P6" s="15">
        <f t="shared" ref="P6:P27" si="1">(O6/$O$28)</f>
        <v>4.9016221054638105E-2</v>
      </c>
      <c r="Q6" s="13" t="s">
        <v>23</v>
      </c>
      <c r="R6" s="14">
        <v>898.2183</v>
      </c>
      <c r="S6" s="13" t="s">
        <v>23</v>
      </c>
      <c r="T6" s="14">
        <v>904.39210000000003</v>
      </c>
      <c r="U6" s="18">
        <v>1709</v>
      </c>
      <c r="V6" s="19">
        <v>-1.5900000000000001E-2</v>
      </c>
      <c r="W6" s="19">
        <v>0.45119999999999999</v>
      </c>
      <c r="X6" s="20">
        <f>((O6-E6)/E6)</f>
        <v>-1.533608996728885E-2</v>
      </c>
      <c r="Y6" s="20">
        <f>((T6-J6)/J6)</f>
        <v>-1.5453615964334731E-2</v>
      </c>
      <c r="Z6" s="20">
        <f>((U6-K6)/K6)</f>
        <v>0</v>
      </c>
      <c r="AA6" s="20">
        <f>V6-L6</f>
        <v>-7.6000000000000009E-3</v>
      </c>
      <c r="AB6" s="21">
        <f>W6-M6</f>
        <v>-2.3400000000000032E-2</v>
      </c>
      <c r="AC6" s="22"/>
      <c r="AD6" s="241"/>
      <c r="AE6" s="10"/>
      <c r="AF6" s="30"/>
    </row>
    <row r="7" spans="1:32" s="194" customFormat="1" ht="13.2" customHeight="1">
      <c r="A7" s="235">
        <v>2</v>
      </c>
      <c r="B7" s="236" t="s">
        <v>24</v>
      </c>
      <c r="C7" s="192" t="s">
        <v>25</v>
      </c>
      <c r="D7" s="13" t="s">
        <v>23</v>
      </c>
      <c r="E7" s="14">
        <v>2359298029.8899999</v>
      </c>
      <c r="F7" s="15">
        <f t="shared" si="0"/>
        <v>9.698536964048118E-3</v>
      </c>
      <c r="G7" s="13" t="s">
        <v>23</v>
      </c>
      <c r="H7" s="14">
        <v>595.19380000000001</v>
      </c>
      <c r="I7" s="13" t="s">
        <v>23</v>
      </c>
      <c r="J7" s="14">
        <v>603.55129999999997</v>
      </c>
      <c r="K7" s="18">
        <v>914</v>
      </c>
      <c r="L7" s="19">
        <v>-5.8999999999999999E-3</v>
      </c>
      <c r="M7" s="19">
        <v>0.45290000000000002</v>
      </c>
      <c r="N7" s="13" t="s">
        <v>23</v>
      </c>
      <c r="O7" s="14">
        <v>2234321360.1100001</v>
      </c>
      <c r="P7" s="15">
        <f t="shared" si="1"/>
        <v>9.3331240552394449E-3</v>
      </c>
      <c r="Q7" s="13" t="s">
        <v>23</v>
      </c>
      <c r="R7" s="14">
        <v>589.80250000000001</v>
      </c>
      <c r="S7" s="13" t="s">
        <v>23</v>
      </c>
      <c r="T7" s="14">
        <v>598.43359999999996</v>
      </c>
      <c r="U7" s="18">
        <v>915</v>
      </c>
      <c r="V7" s="19">
        <v>0</v>
      </c>
      <c r="W7" s="19">
        <v>0.43969999999999998</v>
      </c>
      <c r="X7" s="20">
        <f t="shared" ref="X7:X28" si="2">((O7-E7)/E7)</f>
        <v>-5.2971972254741657E-2</v>
      </c>
      <c r="Y7" s="20">
        <f t="shared" ref="Y7:Y28" si="3">((T7-J7)/J7)</f>
        <v>-8.4793123633401402E-3</v>
      </c>
      <c r="Z7" s="20">
        <f t="shared" ref="Z7:Z28" si="4">((U7-K7)/K7)</f>
        <v>1.0940919037199124E-3</v>
      </c>
      <c r="AA7" s="20">
        <f t="shared" ref="AA7:AA28" si="5">V7-L7</f>
        <v>5.8999999999999999E-3</v>
      </c>
      <c r="AB7" s="21">
        <f t="shared" ref="AB7:AB28" si="6">W7-M7</f>
        <v>-1.3200000000000045E-2</v>
      </c>
      <c r="AC7" s="193"/>
      <c r="AD7" s="241"/>
      <c r="AE7" s="10"/>
      <c r="AF7" s="30"/>
    </row>
    <row r="8" spans="1:32" ht="13.95" customHeight="1">
      <c r="A8" s="235">
        <v>3</v>
      </c>
      <c r="B8" s="236" t="s">
        <v>26</v>
      </c>
      <c r="C8" s="12" t="s">
        <v>27</v>
      </c>
      <c r="D8" s="13" t="s">
        <v>23</v>
      </c>
      <c r="E8" s="23">
        <v>18246858281.900002</v>
      </c>
      <c r="F8" s="15">
        <f t="shared" si="0"/>
        <v>7.500867939647525E-2</v>
      </c>
      <c r="G8" s="13" t="s">
        <v>23</v>
      </c>
      <c r="H8" s="23">
        <v>74.423500000000004</v>
      </c>
      <c r="I8" s="13" t="s">
        <v>23</v>
      </c>
      <c r="J8" s="29">
        <v>76.643643920000002</v>
      </c>
      <c r="K8" s="18">
        <v>13201</v>
      </c>
      <c r="L8" s="19">
        <v>-7.7000000000000002E-3</v>
      </c>
      <c r="M8" s="19">
        <v>0.4047</v>
      </c>
      <c r="N8" s="13" t="s">
        <v>23</v>
      </c>
      <c r="O8" s="23">
        <v>18135309815.259998</v>
      </c>
      <c r="P8" s="24">
        <f t="shared" si="1"/>
        <v>7.5754141417548868E-2</v>
      </c>
      <c r="Q8" s="13" t="s">
        <v>23</v>
      </c>
      <c r="R8" s="23">
        <v>74.051400000000001</v>
      </c>
      <c r="S8" s="13" t="s">
        <v>23</v>
      </c>
      <c r="T8" s="29">
        <v>76.26044392</v>
      </c>
      <c r="U8" s="18">
        <v>13252</v>
      </c>
      <c r="V8" s="19">
        <v>-0.26069999999999999</v>
      </c>
      <c r="W8" s="19">
        <v>0.3977</v>
      </c>
      <c r="X8" s="27">
        <f t="shared" si="2"/>
        <v>-6.1132971450024286E-3</v>
      </c>
      <c r="Y8" s="27">
        <f t="shared" si="3"/>
        <v>-4.9997622816574739E-3</v>
      </c>
      <c r="Z8" s="27">
        <f t="shared" si="4"/>
        <v>3.8633436860843876E-3</v>
      </c>
      <c r="AA8" s="20">
        <f t="shared" si="5"/>
        <v>-0.253</v>
      </c>
      <c r="AB8" s="21">
        <f t="shared" si="6"/>
        <v>-7.0000000000000062E-3</v>
      </c>
      <c r="AC8" s="30"/>
      <c r="AD8" s="241"/>
      <c r="AE8" s="10"/>
      <c r="AF8" s="30"/>
    </row>
    <row r="9" spans="1:32" ht="15.6" customHeight="1">
      <c r="A9" s="235">
        <v>4</v>
      </c>
      <c r="B9" s="236" t="s">
        <v>28</v>
      </c>
      <c r="C9" s="12" t="s">
        <v>29</v>
      </c>
      <c r="D9" s="13" t="s">
        <v>23</v>
      </c>
      <c r="E9" s="23">
        <v>3893442294.1199999</v>
      </c>
      <c r="F9" s="15">
        <f t="shared" si="0"/>
        <v>1.600505469360803E-2</v>
      </c>
      <c r="G9" s="13" t="s">
        <v>23</v>
      </c>
      <c r="H9" s="23">
        <v>364.90859999999998</v>
      </c>
      <c r="I9" s="13" t="s">
        <v>23</v>
      </c>
      <c r="J9" s="23">
        <v>364.90859999999998</v>
      </c>
      <c r="K9" s="25">
        <v>3003</v>
      </c>
      <c r="L9" s="50">
        <v>-7.3814911069027822E-3</v>
      </c>
      <c r="M9" s="50">
        <v>0.442</v>
      </c>
      <c r="N9" s="13" t="s">
        <v>23</v>
      </c>
      <c r="O9" s="23">
        <v>3896202170.7399998</v>
      </c>
      <c r="P9" s="24">
        <f t="shared" si="1"/>
        <v>1.6275070745427316E-2</v>
      </c>
      <c r="Q9" s="13" t="s">
        <v>23</v>
      </c>
      <c r="R9" s="23">
        <v>362.74220000000003</v>
      </c>
      <c r="S9" s="13" t="s">
        <v>23</v>
      </c>
      <c r="T9" s="23">
        <v>362.74220000000003</v>
      </c>
      <c r="U9" s="25">
        <v>3004</v>
      </c>
      <c r="V9" s="50">
        <v>-5.9368291128243378E-3</v>
      </c>
      <c r="W9" s="50">
        <v>0.43340000000000001</v>
      </c>
      <c r="X9" s="27">
        <f t="shared" si="2"/>
        <v>7.0885258121532678E-4</v>
      </c>
      <c r="Y9" s="27">
        <f t="shared" si="3"/>
        <v>-5.9368291128242892E-3</v>
      </c>
      <c r="Z9" s="27">
        <f t="shared" si="4"/>
        <v>3.33000333000333E-4</v>
      </c>
      <c r="AA9" s="20">
        <f t="shared" si="5"/>
        <v>1.4446619940784444E-3</v>
      </c>
      <c r="AB9" s="21">
        <f t="shared" si="6"/>
        <v>-8.5999999999999965E-3</v>
      </c>
      <c r="AD9" s="242"/>
      <c r="AE9" s="10"/>
      <c r="AF9" s="30"/>
    </row>
    <row r="10" spans="1:32" ht="15" customHeight="1">
      <c r="A10" s="235">
        <v>5</v>
      </c>
      <c r="B10" s="236" t="s">
        <v>30</v>
      </c>
      <c r="C10" s="12" t="s">
        <v>31</v>
      </c>
      <c r="D10" s="13" t="s">
        <v>23</v>
      </c>
      <c r="E10" s="23">
        <v>13923574337.59</v>
      </c>
      <c r="F10" s="15">
        <f t="shared" si="0"/>
        <v>5.7236643558374198E-2</v>
      </c>
      <c r="G10" s="13" t="s">
        <v>23</v>
      </c>
      <c r="H10" s="23">
        <v>2.9249999999999998</v>
      </c>
      <c r="I10" s="13" t="s">
        <v>23</v>
      </c>
      <c r="J10" s="23">
        <v>2.9641999999999999</v>
      </c>
      <c r="K10" s="25">
        <v>3462</v>
      </c>
      <c r="L10" s="50">
        <v>-5.2299999999999999E-2</v>
      </c>
      <c r="M10" s="50">
        <v>0.58330000000000004</v>
      </c>
      <c r="N10" s="13" t="s">
        <v>23</v>
      </c>
      <c r="O10" s="23">
        <v>13832612407.860001</v>
      </c>
      <c r="P10" s="24">
        <f t="shared" si="1"/>
        <v>5.7781073893616565E-2</v>
      </c>
      <c r="Q10" s="13" t="s">
        <v>23</v>
      </c>
      <c r="R10" s="23">
        <v>2.9998</v>
      </c>
      <c r="S10" s="13" t="s">
        <v>23</v>
      </c>
      <c r="T10" s="23">
        <v>3.0385</v>
      </c>
      <c r="U10" s="25">
        <v>3584</v>
      </c>
      <c r="V10" s="50">
        <v>-7.4000000000000003E-3</v>
      </c>
      <c r="W10" s="50">
        <v>0.622</v>
      </c>
      <c r="X10" s="27">
        <f t="shared" ref="X10" si="7">((O10-E10)/E10)</f>
        <v>-6.532943878097895E-3</v>
      </c>
      <c r="Y10" s="27">
        <f t="shared" ref="Y10" si="8">((T10-J10)/J10)</f>
        <v>2.5065785034748003E-2</v>
      </c>
      <c r="Z10" s="27">
        <f t="shared" ref="Z10" si="9">((U10-K10)/K10)</f>
        <v>3.5239745811669554E-2</v>
      </c>
      <c r="AA10" s="20">
        <f t="shared" ref="AA10" si="10">V10-L10</f>
        <v>4.4899999999999995E-2</v>
      </c>
      <c r="AB10" s="21">
        <f t="shared" ref="AB10" si="11">W10-M10</f>
        <v>3.8699999999999957E-2</v>
      </c>
      <c r="AD10" s="241"/>
      <c r="AE10" s="10"/>
      <c r="AF10" s="30"/>
    </row>
    <row r="11" spans="1:32">
      <c r="A11" s="235">
        <v>6</v>
      </c>
      <c r="B11" s="236" t="s">
        <v>32</v>
      </c>
      <c r="C11" s="12" t="s">
        <v>33</v>
      </c>
      <c r="D11" s="13" t="s">
        <v>23</v>
      </c>
      <c r="E11" s="23">
        <v>1021530617.76</v>
      </c>
      <c r="F11" s="15">
        <f t="shared" si="0"/>
        <v>4.1992797564088117E-3</v>
      </c>
      <c r="G11" s="13" t="s">
        <v>23</v>
      </c>
      <c r="H11" s="23">
        <v>1.0158</v>
      </c>
      <c r="I11" s="13" t="s">
        <v>23</v>
      </c>
      <c r="J11" s="23">
        <v>1.0444</v>
      </c>
      <c r="K11" s="25">
        <v>878</v>
      </c>
      <c r="L11" s="50">
        <v>-7.3292289651128995E-3</v>
      </c>
      <c r="M11" s="50">
        <v>3.0100000000000016E-2</v>
      </c>
      <c r="N11" s="13" t="s">
        <v>23</v>
      </c>
      <c r="O11" s="23">
        <v>960905461.38</v>
      </c>
      <c r="P11" s="24">
        <f t="shared" si="1"/>
        <v>4.0138585418057812E-3</v>
      </c>
      <c r="Q11" s="13" t="s">
        <v>23</v>
      </c>
      <c r="R11" s="23">
        <v>1.0028999999999999</v>
      </c>
      <c r="S11" s="13" t="s">
        <v>23</v>
      </c>
      <c r="T11" s="23">
        <v>1.0306</v>
      </c>
      <c r="U11" s="25">
        <v>888</v>
      </c>
      <c r="V11" s="50">
        <v>-1.2699350265800491E-2</v>
      </c>
      <c r="W11" s="50">
        <v>1.6750000000000043E-2</v>
      </c>
      <c r="X11" s="27">
        <f>((O11-E11)/E11)</f>
        <v>-5.9347370823733217E-2</v>
      </c>
      <c r="Y11" s="27">
        <f>((T11-J11)/J11)</f>
        <v>-1.3213328226733085E-2</v>
      </c>
      <c r="Z11" s="27">
        <f>((U11-K11)/K11)</f>
        <v>1.1389521640091117E-2</v>
      </c>
      <c r="AA11" s="20">
        <f>V11-L11</f>
        <v>-5.3701213006875914E-3</v>
      </c>
      <c r="AB11" s="21">
        <f>W11-M11</f>
        <v>-1.3349999999999973E-2</v>
      </c>
      <c r="AF11" s="30"/>
    </row>
    <row r="12" spans="1:32" ht="15" customHeight="1">
      <c r="A12" s="235">
        <v>7</v>
      </c>
      <c r="B12" s="236" t="s">
        <v>34</v>
      </c>
      <c r="C12" s="12" t="s">
        <v>35</v>
      </c>
      <c r="D12" s="13" t="s">
        <v>23</v>
      </c>
      <c r="E12" s="32">
        <v>891941626.98000002</v>
      </c>
      <c r="F12" s="15">
        <f t="shared" si="0"/>
        <v>3.6665689240803845E-3</v>
      </c>
      <c r="G12" s="13" t="s">
        <v>23</v>
      </c>
      <c r="H12" s="23">
        <v>347.70260000000002</v>
      </c>
      <c r="I12" s="13" t="s">
        <v>23</v>
      </c>
      <c r="J12" s="23">
        <v>350.2328</v>
      </c>
      <c r="K12" s="18">
        <v>365</v>
      </c>
      <c r="L12" s="19">
        <v>-5.2700000000000004E-3</v>
      </c>
      <c r="M12" s="19">
        <v>0.62390000000000001</v>
      </c>
      <c r="N12" s="13" t="s">
        <v>23</v>
      </c>
      <c r="O12" s="32">
        <v>886391710.91999996</v>
      </c>
      <c r="P12" s="24">
        <f t="shared" si="1"/>
        <v>3.7026024757445867E-3</v>
      </c>
      <c r="Q12" s="13" t="s">
        <v>23</v>
      </c>
      <c r="R12" s="23">
        <v>344.1832</v>
      </c>
      <c r="S12" s="13" t="s">
        <v>23</v>
      </c>
      <c r="T12" s="23">
        <v>346.6628</v>
      </c>
      <c r="U12" s="18">
        <v>367</v>
      </c>
      <c r="V12" s="19">
        <v>-2.0399999999999997E-3</v>
      </c>
      <c r="W12" s="19">
        <v>0.60750000000000004</v>
      </c>
      <c r="X12" s="27">
        <f t="shared" si="2"/>
        <v>-6.2222861812060125E-3</v>
      </c>
      <c r="Y12" s="27">
        <f t="shared" si="3"/>
        <v>-1.019322005249078E-2</v>
      </c>
      <c r="Z12" s="27">
        <f t="shared" si="4"/>
        <v>5.4794520547945206E-3</v>
      </c>
      <c r="AA12" s="20">
        <f t="shared" si="5"/>
        <v>3.2300000000000007E-3</v>
      </c>
      <c r="AB12" s="21">
        <f t="shared" si="6"/>
        <v>-1.639999999999997E-2</v>
      </c>
      <c r="AD12" s="243"/>
      <c r="AE12" s="10"/>
      <c r="AF12" s="30"/>
    </row>
    <row r="13" spans="1:32" ht="14.4" customHeight="1">
      <c r="A13" s="235">
        <v>8</v>
      </c>
      <c r="B13" s="236" t="s">
        <v>36</v>
      </c>
      <c r="C13" s="12" t="s">
        <v>37</v>
      </c>
      <c r="D13" s="13" t="s">
        <v>23</v>
      </c>
      <c r="E13" s="75">
        <v>4351674536.6300001</v>
      </c>
      <c r="F13" s="15">
        <f t="shared" si="0"/>
        <v>1.7888743098293854E-2</v>
      </c>
      <c r="G13" s="13" t="s">
        <v>23</v>
      </c>
      <c r="H13" s="23">
        <v>8.42</v>
      </c>
      <c r="I13" s="13" t="s">
        <v>23</v>
      </c>
      <c r="J13" s="23">
        <v>8.58</v>
      </c>
      <c r="K13" s="25">
        <v>3861</v>
      </c>
      <c r="L13" s="50">
        <v>4.7699999999999999E-2</v>
      </c>
      <c r="M13" s="50">
        <v>0.5202</v>
      </c>
      <c r="N13" s="13" t="s">
        <v>23</v>
      </c>
      <c r="O13" s="75">
        <v>4343394492.3699999</v>
      </c>
      <c r="P13" s="24">
        <f t="shared" si="1"/>
        <v>1.8143065873092321E-2</v>
      </c>
      <c r="Q13" s="13" t="s">
        <v>23</v>
      </c>
      <c r="R13" s="23">
        <v>8.39</v>
      </c>
      <c r="S13" s="13" t="s">
        <v>23</v>
      </c>
      <c r="T13" s="23">
        <v>8.5399999999999991</v>
      </c>
      <c r="U13" s="25">
        <v>3859</v>
      </c>
      <c r="V13" s="50">
        <v>4.3099999999999999E-2</v>
      </c>
      <c r="W13" s="50">
        <v>0.51359999999999995</v>
      </c>
      <c r="X13" s="27">
        <f>((O13-E13)/E13)</f>
        <v>-1.9027259943967261E-3</v>
      </c>
      <c r="Y13" s="27">
        <f>((T13-J13)/J13)</f>
        <v>-4.6620046620047696E-3</v>
      </c>
      <c r="Z13" s="27">
        <f>((U13-K13)/K13)</f>
        <v>-5.1800051800051804E-4</v>
      </c>
      <c r="AA13" s="20">
        <f>V13-L13</f>
        <v>-4.5999999999999999E-3</v>
      </c>
      <c r="AB13" s="21">
        <f>W13-M13</f>
        <v>-6.6000000000000503E-3</v>
      </c>
      <c r="AD13" s="236"/>
      <c r="AE13" s="10"/>
      <c r="AF13" s="30"/>
    </row>
    <row r="14" spans="1:32">
      <c r="A14" s="235">
        <v>9</v>
      </c>
      <c r="B14" s="236" t="s">
        <v>38</v>
      </c>
      <c r="C14" s="177" t="s">
        <v>39</v>
      </c>
      <c r="D14" s="13" t="s">
        <v>23</v>
      </c>
      <c r="E14" s="32">
        <v>6866383513.29</v>
      </c>
      <c r="F14" s="15">
        <f t="shared" si="0"/>
        <v>2.822613907581592E-2</v>
      </c>
      <c r="G14" s="13" t="s">
        <v>23</v>
      </c>
      <c r="H14" s="23">
        <v>595.77</v>
      </c>
      <c r="I14" s="13" t="s">
        <v>23</v>
      </c>
      <c r="J14" s="23">
        <v>603.5</v>
      </c>
      <c r="K14" s="18">
        <v>2330</v>
      </c>
      <c r="L14" s="19">
        <v>-6.4999999999999997E-3</v>
      </c>
      <c r="M14" s="19">
        <v>0.31419999999999998</v>
      </c>
      <c r="N14" s="13" t="s">
        <v>23</v>
      </c>
      <c r="O14" s="32">
        <v>6700888497.6499996</v>
      </c>
      <c r="P14" s="24">
        <f t="shared" si="1"/>
        <v>2.799070211897161E-2</v>
      </c>
      <c r="Q14" s="13" t="s">
        <v>23</v>
      </c>
      <c r="R14" s="23">
        <v>590.67999999999995</v>
      </c>
      <c r="S14" s="13" t="s">
        <v>23</v>
      </c>
      <c r="T14" s="23">
        <v>598.44000000000005</v>
      </c>
      <c r="U14" s="18">
        <v>2336</v>
      </c>
      <c r="V14" s="19">
        <v>-8.5000000000000006E-3</v>
      </c>
      <c r="W14" s="19">
        <v>0.30299999999999999</v>
      </c>
      <c r="X14" s="27">
        <f t="shared" si="2"/>
        <v>-2.410220974690417E-2</v>
      </c>
      <c r="Y14" s="27">
        <f t="shared" si="3"/>
        <v>-8.3844241922120064E-3</v>
      </c>
      <c r="Z14" s="27">
        <f t="shared" si="4"/>
        <v>2.5751072961373391E-3</v>
      </c>
      <c r="AA14" s="20">
        <f t="shared" si="5"/>
        <v>-2.0000000000000009E-3</v>
      </c>
      <c r="AB14" s="21">
        <f t="shared" si="6"/>
        <v>-1.1199999999999988E-2</v>
      </c>
      <c r="AC14" s="30"/>
      <c r="AD14" s="241"/>
      <c r="AE14" s="10"/>
      <c r="AF14" s="30"/>
    </row>
    <row r="15" spans="1:32" ht="13.2" customHeight="1">
      <c r="A15" s="235">
        <v>10</v>
      </c>
      <c r="B15" s="236" t="s">
        <v>40</v>
      </c>
      <c r="C15" s="12" t="s">
        <v>41</v>
      </c>
      <c r="D15" s="13" t="s">
        <v>23</v>
      </c>
      <c r="E15" s="182">
        <v>703087303.60000002</v>
      </c>
      <c r="F15" s="15">
        <f t="shared" si="0"/>
        <v>2.8902318047692548E-3</v>
      </c>
      <c r="G15" s="13" t="s">
        <v>23</v>
      </c>
      <c r="H15" s="23">
        <v>342.52</v>
      </c>
      <c r="I15" s="13" t="s">
        <v>23</v>
      </c>
      <c r="J15" s="23">
        <v>351.31</v>
      </c>
      <c r="K15" s="25">
        <v>2472</v>
      </c>
      <c r="L15" s="50">
        <v>-1.5800000000000002E-2</v>
      </c>
      <c r="M15" s="50">
        <v>0.35539999999999999</v>
      </c>
      <c r="N15" s="13" t="s">
        <v>23</v>
      </c>
      <c r="O15" s="182">
        <v>679914860.20000005</v>
      </c>
      <c r="P15" s="24">
        <f t="shared" si="1"/>
        <v>2.8401150570994725E-3</v>
      </c>
      <c r="Q15" s="13" t="s">
        <v>23</v>
      </c>
      <c r="R15" s="23">
        <v>338.79</v>
      </c>
      <c r="S15" s="13" t="s">
        <v>23</v>
      </c>
      <c r="T15" s="23">
        <v>347.26</v>
      </c>
      <c r="U15" s="25">
        <v>2472</v>
      </c>
      <c r="V15" s="50">
        <v>-1.09E-2</v>
      </c>
      <c r="W15" s="50">
        <v>0.34060000000000001</v>
      </c>
      <c r="X15" s="27">
        <f t="shared" si="2"/>
        <v>-3.2958130919660621E-2</v>
      </c>
      <c r="Y15" s="27">
        <f t="shared" si="3"/>
        <v>-1.1528279866784353E-2</v>
      </c>
      <c r="Z15" s="27">
        <f t="shared" si="4"/>
        <v>0</v>
      </c>
      <c r="AA15" s="20">
        <f t="shared" si="5"/>
        <v>4.9000000000000016E-3</v>
      </c>
      <c r="AB15" s="21">
        <f t="shared" si="6"/>
        <v>-1.479999999999998E-2</v>
      </c>
      <c r="AD15" s="241"/>
      <c r="AE15" s="10"/>
      <c r="AF15" s="30"/>
    </row>
    <row r="16" spans="1:32">
      <c r="A16" s="235">
        <v>11</v>
      </c>
      <c r="B16" s="236" t="s">
        <v>42</v>
      </c>
      <c r="C16" s="177" t="s">
        <v>43</v>
      </c>
      <c r="D16" s="13" t="s">
        <v>23</v>
      </c>
      <c r="E16" s="75">
        <v>204332316.00319999</v>
      </c>
      <c r="F16" s="15">
        <f t="shared" si="0"/>
        <v>8.3996362248435063E-4</v>
      </c>
      <c r="G16" s="13" t="s">
        <v>23</v>
      </c>
      <c r="H16" s="23">
        <v>512.75570000000005</v>
      </c>
      <c r="I16" s="13" t="s">
        <v>23</v>
      </c>
      <c r="J16" s="23">
        <v>529.75250000000005</v>
      </c>
      <c r="K16" s="25">
        <v>84</v>
      </c>
      <c r="L16" s="50">
        <v>2.5000000000000001E-2</v>
      </c>
      <c r="M16" s="50">
        <v>0.61890000000000001</v>
      </c>
      <c r="N16" s="13" t="s">
        <v>23</v>
      </c>
      <c r="O16" s="75">
        <v>209175477.51429999</v>
      </c>
      <c r="P16" s="24">
        <f t="shared" si="1"/>
        <v>8.7376002208509385E-4</v>
      </c>
      <c r="Q16" s="13" t="s">
        <v>23</v>
      </c>
      <c r="R16" s="23">
        <v>511.52679999999998</v>
      </c>
      <c r="S16" s="13" t="s">
        <v>23</v>
      </c>
      <c r="T16" s="23">
        <v>527.92449999999997</v>
      </c>
      <c r="U16" s="25">
        <v>84</v>
      </c>
      <c r="V16" s="50">
        <v>-1.06E-2</v>
      </c>
      <c r="W16" s="50">
        <v>0.61409999999999998</v>
      </c>
      <c r="X16" s="27">
        <f t="shared" si="2"/>
        <v>2.3702376627611595E-2</v>
      </c>
      <c r="Y16" s="27">
        <f t="shared" si="3"/>
        <v>-3.4506680006230984E-3</v>
      </c>
      <c r="Z16" s="27">
        <f t="shared" si="4"/>
        <v>0</v>
      </c>
      <c r="AA16" s="20">
        <f t="shared" si="5"/>
        <v>-3.56E-2</v>
      </c>
      <c r="AB16" s="21">
        <f t="shared" si="6"/>
        <v>-4.8000000000000265E-3</v>
      </c>
      <c r="AD16" s="241"/>
      <c r="AE16" s="10"/>
      <c r="AF16" s="30"/>
    </row>
    <row r="17" spans="1:34" ht="14.25" customHeight="1">
      <c r="A17" s="235">
        <v>12</v>
      </c>
      <c r="B17" s="236" t="s">
        <v>44</v>
      </c>
      <c r="C17" s="12" t="s">
        <v>45</v>
      </c>
      <c r="D17" s="13" t="s">
        <v>23</v>
      </c>
      <c r="E17" s="75">
        <v>20284882271.540001</v>
      </c>
      <c r="F17" s="15">
        <f t="shared" si="0"/>
        <v>8.3386531938513753E-2</v>
      </c>
      <c r="G17" s="13" t="s">
        <v>23</v>
      </c>
      <c r="H17" s="23">
        <v>5.6485570000000003</v>
      </c>
      <c r="I17" s="13" t="s">
        <v>23</v>
      </c>
      <c r="J17" s="23">
        <v>5.7524259999999998</v>
      </c>
      <c r="K17" s="25">
        <v>20894</v>
      </c>
      <c r="L17" s="50">
        <v>-5.732689974533578E-4</v>
      </c>
      <c r="M17" s="50">
        <v>0.41981405487361934</v>
      </c>
      <c r="N17" s="13" t="s">
        <v>23</v>
      </c>
      <c r="O17" s="33">
        <v>19997223116.16</v>
      </c>
      <c r="P17" s="24">
        <f t="shared" si="1"/>
        <v>8.3531656383679154E-2</v>
      </c>
      <c r="Q17" s="13" t="s">
        <v>23</v>
      </c>
      <c r="R17" s="23">
        <v>5.5622550000000004</v>
      </c>
      <c r="S17" s="13" t="s">
        <v>23</v>
      </c>
      <c r="T17" s="23">
        <v>5.6684210000000004</v>
      </c>
      <c r="U17" s="25">
        <v>21291</v>
      </c>
      <c r="V17" s="50">
        <v>-1.5278592390941648E-2</v>
      </c>
      <c r="W17" s="26">
        <v>0.39812129465827528</v>
      </c>
      <c r="X17" s="27">
        <f t="shared" si="2"/>
        <v>-1.4180962528118355E-2</v>
      </c>
      <c r="Y17" s="27">
        <f t="shared" si="3"/>
        <v>-1.4603403850827363E-2</v>
      </c>
      <c r="Z17" s="27">
        <f t="shared" si="4"/>
        <v>1.9000670048817843E-2</v>
      </c>
      <c r="AA17" s="20">
        <f t="shared" si="5"/>
        <v>-1.470532339348829E-2</v>
      </c>
      <c r="AB17" s="21">
        <f t="shared" si="6"/>
        <v>-2.1692760215344054E-2</v>
      </c>
      <c r="AD17" s="244"/>
      <c r="AE17" s="10"/>
      <c r="AF17" s="30"/>
    </row>
    <row r="18" spans="1:34" ht="14.25" customHeight="1">
      <c r="A18" s="235">
        <v>13</v>
      </c>
      <c r="B18" s="236" t="s">
        <v>46</v>
      </c>
      <c r="C18" s="12" t="s">
        <v>47</v>
      </c>
      <c r="D18" s="13" t="s">
        <v>23</v>
      </c>
      <c r="E18" s="182">
        <v>507373408.20999998</v>
      </c>
      <c r="F18" s="15">
        <f t="shared" si="0"/>
        <v>2.0856965469212836E-3</v>
      </c>
      <c r="G18" s="13" t="s">
        <v>23</v>
      </c>
      <c r="H18" s="23">
        <v>45.47</v>
      </c>
      <c r="I18" s="13" t="s">
        <v>23</v>
      </c>
      <c r="J18" s="23">
        <v>45.77</v>
      </c>
      <c r="K18" s="186">
        <v>422</v>
      </c>
      <c r="L18" s="50">
        <v>-0.01</v>
      </c>
      <c r="M18" s="50">
        <v>0.71</v>
      </c>
      <c r="N18" s="13" t="s">
        <v>23</v>
      </c>
      <c r="O18" s="182">
        <v>539108006.21000004</v>
      </c>
      <c r="P18" s="24">
        <f t="shared" si="1"/>
        <v>2.2519419054755009E-3</v>
      </c>
      <c r="Q18" s="13" t="s">
        <v>23</v>
      </c>
      <c r="R18" s="23">
        <v>45.22</v>
      </c>
      <c r="S18" s="13" t="s">
        <v>23</v>
      </c>
      <c r="T18" s="23">
        <v>45.55</v>
      </c>
      <c r="U18" s="186">
        <v>424</v>
      </c>
      <c r="V18" s="50">
        <v>-0.01</v>
      </c>
      <c r="W18" s="50">
        <v>0.7</v>
      </c>
      <c r="X18" s="27">
        <f t="shared" ref="X18" si="12">((O18-E18)/E18)</f>
        <v>6.2546829389342432E-2</v>
      </c>
      <c r="Y18" s="27">
        <f t="shared" ref="Y18" si="13">((T18-J18)/J18)</f>
        <v>-4.8066419051781941E-3</v>
      </c>
      <c r="Z18" s="27">
        <f t="shared" ref="Z18" si="14">((U18-K18)/K18)</f>
        <v>4.7393364928909956E-3</v>
      </c>
      <c r="AA18" s="20">
        <f t="shared" ref="AA18" si="15">V18-L18</f>
        <v>0</v>
      </c>
      <c r="AB18" s="21">
        <f t="shared" ref="AB18" si="16">W18-M18</f>
        <v>-1.0000000000000009E-2</v>
      </c>
      <c r="AD18" s="243"/>
      <c r="AE18" s="10"/>
      <c r="AF18" s="30"/>
    </row>
    <row r="19" spans="1:34">
      <c r="A19" s="235">
        <v>14</v>
      </c>
      <c r="B19" s="236" t="s">
        <v>48</v>
      </c>
      <c r="C19" s="12" t="s">
        <v>49</v>
      </c>
      <c r="D19" s="13" t="s">
        <v>23</v>
      </c>
      <c r="E19" s="23">
        <v>8856016679.0799999</v>
      </c>
      <c r="F19" s="15">
        <f t="shared" si="0"/>
        <v>3.6405067960103628E-2</v>
      </c>
      <c r="G19" s="13" t="s">
        <v>23</v>
      </c>
      <c r="H19" s="23">
        <v>47.798853000000001</v>
      </c>
      <c r="I19" s="13" t="s">
        <v>23</v>
      </c>
      <c r="J19" s="23">
        <v>48.042794999999998</v>
      </c>
      <c r="K19" s="25">
        <v>2460</v>
      </c>
      <c r="L19" s="50">
        <v>-4.4000000000000003E-3</v>
      </c>
      <c r="M19" s="50">
        <v>0.54630000000000001</v>
      </c>
      <c r="N19" s="13" t="s">
        <v>23</v>
      </c>
      <c r="O19" s="23">
        <v>8874155802.5100002</v>
      </c>
      <c r="P19" s="24">
        <f t="shared" si="1"/>
        <v>3.7068793446199344E-2</v>
      </c>
      <c r="Q19" s="13" t="s">
        <v>23</v>
      </c>
      <c r="R19" s="23">
        <v>47.611367000000001</v>
      </c>
      <c r="S19" s="13" t="s">
        <v>23</v>
      </c>
      <c r="T19" s="23">
        <v>47.847549000000001</v>
      </c>
      <c r="U19" s="25">
        <v>2410</v>
      </c>
      <c r="V19" s="26">
        <v>-4.0000000000000001E-3</v>
      </c>
      <c r="W19" s="26">
        <v>0.46229999999999999</v>
      </c>
      <c r="X19" s="27">
        <f t="shared" si="2"/>
        <v>2.0482259787122118E-3</v>
      </c>
      <c r="Y19" s="27">
        <f t="shared" si="3"/>
        <v>-4.0640016884945472E-3</v>
      </c>
      <c r="Z19" s="27">
        <f t="shared" si="4"/>
        <v>-2.032520325203252E-2</v>
      </c>
      <c r="AA19" s="20">
        <f t="shared" si="5"/>
        <v>4.0000000000000018E-4</v>
      </c>
      <c r="AB19" s="21">
        <f t="shared" si="6"/>
        <v>-8.4000000000000019E-2</v>
      </c>
      <c r="AD19" s="241"/>
      <c r="AE19" s="10"/>
      <c r="AF19" s="30"/>
    </row>
    <row r="20" spans="1:34">
      <c r="A20" s="235">
        <v>15</v>
      </c>
      <c r="B20" s="236" t="s">
        <v>50</v>
      </c>
      <c r="C20" s="12" t="s">
        <v>51</v>
      </c>
      <c r="D20" s="13" t="s">
        <v>23</v>
      </c>
      <c r="E20" s="23">
        <v>409729851.83999997</v>
      </c>
      <c r="F20" s="15">
        <f t="shared" si="0"/>
        <v>1.6843061211429368E-3</v>
      </c>
      <c r="G20" s="13" t="s">
        <v>23</v>
      </c>
      <c r="H20" s="23">
        <v>3.01</v>
      </c>
      <c r="I20" s="13" t="s">
        <v>23</v>
      </c>
      <c r="J20" s="23">
        <v>3.04</v>
      </c>
      <c r="K20" s="25">
        <v>53</v>
      </c>
      <c r="L20" s="50">
        <v>-5.8999999999999999E-3</v>
      </c>
      <c r="M20" s="50">
        <v>2.3E-3</v>
      </c>
      <c r="N20" s="13" t="s">
        <v>23</v>
      </c>
      <c r="O20" s="23">
        <v>407566305.31999999</v>
      </c>
      <c r="P20" s="24">
        <f t="shared" si="1"/>
        <v>1.7024708066613497E-3</v>
      </c>
      <c r="Q20" s="13" t="s">
        <v>23</v>
      </c>
      <c r="R20" s="23">
        <v>2.99</v>
      </c>
      <c r="S20" s="13" t="s">
        <v>23</v>
      </c>
      <c r="T20" s="23">
        <v>3.03</v>
      </c>
      <c r="U20" s="25">
        <v>53</v>
      </c>
      <c r="V20" s="26">
        <v>-5.9791406395734402E-3</v>
      </c>
      <c r="W20" s="26">
        <v>0.41589999999999999</v>
      </c>
      <c r="X20" s="27">
        <f t="shared" si="2"/>
        <v>-5.2804219909386744E-3</v>
      </c>
      <c r="Y20" s="27">
        <f t="shared" si="3"/>
        <v>-3.289473684210602E-3</v>
      </c>
      <c r="Z20" s="27">
        <f t="shared" si="4"/>
        <v>0</v>
      </c>
      <c r="AA20" s="20">
        <f t="shared" si="5"/>
        <v>-7.9140639573440329E-5</v>
      </c>
      <c r="AB20" s="21">
        <f t="shared" si="6"/>
        <v>0.41359999999999997</v>
      </c>
      <c r="AD20" s="242"/>
      <c r="AE20" s="10"/>
      <c r="AF20" s="30"/>
      <c r="AH20" t="s">
        <v>338</v>
      </c>
    </row>
    <row r="21" spans="1:34">
      <c r="A21" s="235">
        <v>16</v>
      </c>
      <c r="B21" s="236" t="s">
        <v>52</v>
      </c>
      <c r="C21" s="12" t="s">
        <v>53</v>
      </c>
      <c r="D21" s="13" t="s">
        <v>23</v>
      </c>
      <c r="E21" s="36">
        <v>23554849816.740002</v>
      </c>
      <c r="F21" s="15">
        <f t="shared" si="0"/>
        <v>9.6828623911030906E-2</v>
      </c>
      <c r="G21" s="13" t="s">
        <v>23</v>
      </c>
      <c r="H21" s="23">
        <v>75.599999999999994</v>
      </c>
      <c r="I21" s="13" t="s">
        <v>23</v>
      </c>
      <c r="J21" s="23">
        <v>75.819999999999993</v>
      </c>
      <c r="K21" s="25">
        <v>23494</v>
      </c>
      <c r="L21" s="50">
        <v>-2.0299999999999999E-2</v>
      </c>
      <c r="M21" s="50">
        <v>0.66210000000000002</v>
      </c>
      <c r="N21" s="13" t="s">
        <v>23</v>
      </c>
      <c r="O21" s="36">
        <v>23090345063.41</v>
      </c>
      <c r="P21" s="24">
        <f t="shared" si="1"/>
        <v>9.645213029896535E-2</v>
      </c>
      <c r="Q21" s="13" t="s">
        <v>23</v>
      </c>
      <c r="R21" s="23">
        <v>74.282700000000006</v>
      </c>
      <c r="S21" s="13" t="s">
        <v>23</v>
      </c>
      <c r="T21" s="23">
        <v>74.695400000000006</v>
      </c>
      <c r="U21" s="25">
        <v>23494</v>
      </c>
      <c r="V21" s="26">
        <v>-3.0200000000000001E-2</v>
      </c>
      <c r="W21" s="26">
        <v>0.56469999999999998</v>
      </c>
      <c r="X21" s="27">
        <f t="shared" si="2"/>
        <v>-1.9720132242146023E-2</v>
      </c>
      <c r="Y21" s="27">
        <f t="shared" si="3"/>
        <v>-1.4832498021630003E-2</v>
      </c>
      <c r="Z21" s="27">
        <f t="shared" si="4"/>
        <v>0</v>
      </c>
      <c r="AA21" s="20">
        <f t="shared" si="5"/>
        <v>-9.9000000000000025E-3</v>
      </c>
      <c r="AB21" s="21">
        <f t="shared" si="6"/>
        <v>-9.7400000000000042E-2</v>
      </c>
      <c r="AD21" s="241"/>
      <c r="AE21" s="10"/>
      <c r="AF21" s="30"/>
    </row>
    <row r="22" spans="1:34">
      <c r="A22" s="235">
        <v>17</v>
      </c>
      <c r="B22" s="236" t="s">
        <v>336</v>
      </c>
      <c r="C22" s="12" t="s">
        <v>121</v>
      </c>
      <c r="D22" s="13" t="s">
        <v>23</v>
      </c>
      <c r="E22" s="36">
        <v>120798467.36641513</v>
      </c>
      <c r="F22" s="15">
        <f t="shared" si="0"/>
        <v>4.9657499226927289E-4</v>
      </c>
      <c r="G22" s="13" t="s">
        <v>23</v>
      </c>
      <c r="H22" s="23">
        <v>1.0663670393820892</v>
      </c>
      <c r="I22" s="13" t="s">
        <v>23</v>
      </c>
      <c r="J22" s="23">
        <v>1.0703670393820892</v>
      </c>
      <c r="K22" s="25">
        <v>219</v>
      </c>
      <c r="L22" s="50">
        <v>-1.03E-2</v>
      </c>
      <c r="M22" s="50">
        <v>6.7199999999999996E-2</v>
      </c>
      <c r="N22" s="13" t="s">
        <v>23</v>
      </c>
      <c r="O22" s="36">
        <v>119501859.12025812</v>
      </c>
      <c r="P22" s="24">
        <f t="shared" si="1"/>
        <v>4.9917871972821601E-4</v>
      </c>
      <c r="Q22" s="13" t="s">
        <v>23</v>
      </c>
      <c r="R22" s="23">
        <v>1.0565140175276688</v>
      </c>
      <c r="S22" s="13" t="s">
        <v>23</v>
      </c>
      <c r="T22" s="23">
        <v>1.0605140175276688</v>
      </c>
      <c r="U22" s="25">
        <v>221</v>
      </c>
      <c r="V22" s="50">
        <v>-9.9000000000000008E-3</v>
      </c>
      <c r="W22" s="50">
        <v>5.7299999999999997E-2</v>
      </c>
      <c r="X22" s="27">
        <f t="shared" ref="X22:X23" si="17">((O22-E22)/E22)</f>
        <v>-1.0733648153200772E-2</v>
      </c>
      <c r="Y22" s="27">
        <f t="shared" ref="Y22:Y23" si="18">((T22-J22)/J22)</f>
        <v>-9.2052739778949316E-3</v>
      </c>
      <c r="Z22" s="27">
        <f t="shared" ref="Z22:Z23" si="19">((U22-K22)/K22)</f>
        <v>9.1324200913242004E-3</v>
      </c>
      <c r="AA22" s="20">
        <f t="shared" ref="AA22:AA23" si="20">V22-L22</f>
        <v>3.9999999999999931E-4</v>
      </c>
      <c r="AB22" s="21">
        <f t="shared" ref="AB22:AB23" si="21">W22-M22</f>
        <v>-9.8999999999999991E-3</v>
      </c>
      <c r="AF22" s="30"/>
    </row>
    <row r="23" spans="1:34" ht="12.75" customHeight="1">
      <c r="A23" s="235">
        <v>18</v>
      </c>
      <c r="B23" s="236" t="s">
        <v>54</v>
      </c>
      <c r="C23" s="12" t="s">
        <v>55</v>
      </c>
      <c r="D23" s="13" t="s">
        <v>23</v>
      </c>
      <c r="E23" s="23">
        <v>4376723451.8900003</v>
      </c>
      <c r="F23" s="15">
        <f t="shared" si="0"/>
        <v>1.7991713485027806E-2</v>
      </c>
      <c r="G23" s="13" t="s">
        <v>23</v>
      </c>
      <c r="H23" s="202">
        <v>17823.54</v>
      </c>
      <c r="I23" s="13" t="s">
        <v>23</v>
      </c>
      <c r="J23" s="23">
        <v>18084.22</v>
      </c>
      <c r="K23" s="25">
        <v>90</v>
      </c>
      <c r="L23" s="50">
        <v>-7.7000000000000002E-3</v>
      </c>
      <c r="M23" s="50">
        <v>0.40610000000000002</v>
      </c>
      <c r="N23" s="13" t="s">
        <v>23</v>
      </c>
      <c r="O23" s="23">
        <v>4315460642.9899998</v>
      </c>
      <c r="P23" s="24">
        <f t="shared" si="1"/>
        <v>1.8026381636769628E-2</v>
      </c>
      <c r="Q23" s="13" t="s">
        <v>23</v>
      </c>
      <c r="R23" s="202">
        <v>17630.09</v>
      </c>
      <c r="S23" s="13" t="s">
        <v>23</v>
      </c>
      <c r="T23" s="23">
        <v>17841.03</v>
      </c>
      <c r="U23" s="25">
        <v>90</v>
      </c>
      <c r="V23" s="50">
        <v>-1.34E-2</v>
      </c>
      <c r="W23" s="50">
        <v>0.38719999999999999</v>
      </c>
      <c r="X23" s="27">
        <f t="shared" si="17"/>
        <v>-1.3997413721341122E-2</v>
      </c>
      <c r="Y23" s="27">
        <f t="shared" si="18"/>
        <v>-1.3447635562938424E-2</v>
      </c>
      <c r="Z23" s="27">
        <f t="shared" si="19"/>
        <v>0</v>
      </c>
      <c r="AA23" s="20">
        <f t="shared" si="20"/>
        <v>-5.7000000000000002E-3</v>
      </c>
      <c r="AB23" s="21">
        <f t="shared" si="21"/>
        <v>-1.8900000000000028E-2</v>
      </c>
      <c r="AD23" s="244"/>
      <c r="AE23" s="10"/>
      <c r="AF23" s="30"/>
    </row>
    <row r="24" spans="1:34">
      <c r="A24" s="235">
        <v>19</v>
      </c>
      <c r="B24" s="236" t="s">
        <v>56</v>
      </c>
      <c r="C24" s="12" t="s">
        <v>55</v>
      </c>
      <c r="D24" s="13" t="s">
        <v>23</v>
      </c>
      <c r="E24" s="23">
        <v>68190427383.959999</v>
      </c>
      <c r="F24" s="15">
        <f t="shared" si="0"/>
        <v>0.28031531930216114</v>
      </c>
      <c r="G24" s="13" t="s">
        <v>23</v>
      </c>
      <c r="H24" s="23">
        <v>62191.01</v>
      </c>
      <c r="I24" s="13" t="s">
        <v>23</v>
      </c>
      <c r="J24" s="23">
        <v>63044.24</v>
      </c>
      <c r="K24" s="25">
        <v>36294</v>
      </c>
      <c r="L24" s="50">
        <v>-1.18E-2</v>
      </c>
      <c r="M24" s="50">
        <v>0.45669999999999999</v>
      </c>
      <c r="N24" s="13" t="s">
        <v>23</v>
      </c>
      <c r="O24" s="23">
        <v>67088892966.769997</v>
      </c>
      <c r="P24" s="24">
        <f t="shared" si="1"/>
        <v>0.28024122758989284</v>
      </c>
      <c r="Q24" s="13" t="s">
        <v>23</v>
      </c>
      <c r="R24" s="23">
        <v>61576.05</v>
      </c>
      <c r="S24" s="13" t="s">
        <v>23</v>
      </c>
      <c r="T24" s="23">
        <v>62386.51</v>
      </c>
      <c r="U24" s="25">
        <v>36529</v>
      </c>
      <c r="V24" s="50">
        <v>-1.04E-2</v>
      </c>
      <c r="W24" s="50">
        <v>0.4415</v>
      </c>
      <c r="X24" s="27">
        <f t="shared" si="2"/>
        <v>-1.615379840615443E-2</v>
      </c>
      <c r="Y24" s="27">
        <f t="shared" si="3"/>
        <v>-1.0432832563291999E-2</v>
      </c>
      <c r="Z24" s="27">
        <f t="shared" si="4"/>
        <v>6.4748994324130707E-3</v>
      </c>
      <c r="AA24" s="20">
        <f t="shared" si="5"/>
        <v>1.4000000000000002E-3</v>
      </c>
      <c r="AB24" s="21">
        <f t="shared" si="6"/>
        <v>-1.5199999999999991E-2</v>
      </c>
      <c r="AD24" s="241"/>
      <c r="AE24" s="10"/>
      <c r="AF24" s="30"/>
    </row>
    <row r="25" spans="1:34">
      <c r="A25" s="235">
        <v>20</v>
      </c>
      <c r="B25" s="192" t="s">
        <v>57</v>
      </c>
      <c r="C25" s="12" t="s">
        <v>58</v>
      </c>
      <c r="D25" s="13" t="s">
        <v>23</v>
      </c>
      <c r="E25" s="23">
        <v>15348920197.889999</v>
      </c>
      <c r="F25" s="15">
        <f t="shared" si="0"/>
        <v>6.3095915823912024E-2</v>
      </c>
      <c r="G25" s="13" t="s">
        <v>23</v>
      </c>
      <c r="H25" s="23">
        <v>2.4801199999999999</v>
      </c>
      <c r="I25" s="13" t="s">
        <v>23</v>
      </c>
      <c r="J25" s="37">
        <v>2.5057200000000002</v>
      </c>
      <c r="K25" s="25">
        <v>11772</v>
      </c>
      <c r="L25" s="50">
        <v>-3.0000000000000001E-3</v>
      </c>
      <c r="M25" s="50">
        <v>0.48099999999999998</v>
      </c>
      <c r="N25" s="13" t="s">
        <v>23</v>
      </c>
      <c r="O25" s="23">
        <v>15210126055.049999</v>
      </c>
      <c r="P25" s="24">
        <f t="shared" si="1"/>
        <v>6.3535172648854096E-2</v>
      </c>
      <c r="Q25" s="13" t="s">
        <v>23</v>
      </c>
      <c r="R25" s="23">
        <v>2.4611299999999998</v>
      </c>
      <c r="S25" s="13" t="s">
        <v>23</v>
      </c>
      <c r="T25" s="37">
        <v>2.4864899999999999</v>
      </c>
      <c r="U25" s="25">
        <v>11848</v>
      </c>
      <c r="V25" s="50">
        <v>-7.7000000000000002E-3</v>
      </c>
      <c r="W25" s="50">
        <v>0.28170000000000001</v>
      </c>
      <c r="X25" s="27">
        <f t="shared" ref="X25:X26" si="22">((O25-E25)/E25)</f>
        <v>-9.0425998083617665E-3</v>
      </c>
      <c r="Y25" s="27">
        <f t="shared" ref="Y25:Y26" si="23">((T25-J25)/J25)</f>
        <v>-7.6744408792683546E-3</v>
      </c>
      <c r="Z25" s="27">
        <f t="shared" ref="Z25:Z26" si="24">((U25-K25)/K25)</f>
        <v>6.4559972816853554E-3</v>
      </c>
      <c r="AA25" s="20">
        <f t="shared" ref="AA25:AA26" si="25">V25-L25</f>
        <v>-4.7000000000000002E-3</v>
      </c>
      <c r="AB25" s="21">
        <f t="shared" ref="AB25:AB26" si="26">W25-M25</f>
        <v>-0.19929999999999998</v>
      </c>
      <c r="AD25" s="241"/>
      <c r="AE25" s="10"/>
      <c r="AF25" s="30"/>
    </row>
    <row r="26" spans="1:34">
      <c r="A26" s="235">
        <v>21</v>
      </c>
      <c r="B26" s="236" t="s">
        <v>59</v>
      </c>
      <c r="C26" s="12" t="s">
        <v>60</v>
      </c>
      <c r="D26" s="13" t="s">
        <v>23</v>
      </c>
      <c r="E26" s="23">
        <v>12285797454.459999</v>
      </c>
      <c r="F26" s="15">
        <f t="shared" si="0"/>
        <v>5.0504115730747264E-2</v>
      </c>
      <c r="G26" s="13" t="s">
        <v>23</v>
      </c>
      <c r="H26" s="23">
        <v>2.04</v>
      </c>
      <c r="I26" s="13" t="s">
        <v>23</v>
      </c>
      <c r="J26" s="37">
        <v>2.0699999999999998</v>
      </c>
      <c r="K26" s="25">
        <v>7670</v>
      </c>
      <c r="L26" s="50">
        <v>-1.8238000000000001E-2</v>
      </c>
      <c r="M26" s="50">
        <v>1.006</v>
      </c>
      <c r="N26" s="13" t="s">
        <v>23</v>
      </c>
      <c r="O26" s="23">
        <v>11443194229.309999</v>
      </c>
      <c r="P26" s="24">
        <f t="shared" si="1"/>
        <v>4.7800085178925353E-2</v>
      </c>
      <c r="Q26" s="13" t="s">
        <v>23</v>
      </c>
      <c r="R26" s="23">
        <v>1.96</v>
      </c>
      <c r="S26" s="13" t="s">
        <v>23</v>
      </c>
      <c r="T26" s="37">
        <v>1.98</v>
      </c>
      <c r="U26" s="25">
        <v>7881</v>
      </c>
      <c r="V26" s="26">
        <v>-4.2609000000000001E-2</v>
      </c>
      <c r="W26" s="26">
        <v>0.92586599999999997</v>
      </c>
      <c r="X26" s="27">
        <f t="shared" si="22"/>
        <v>-6.8583519162943488E-2</v>
      </c>
      <c r="Y26" s="27">
        <f t="shared" si="23"/>
        <v>-4.3478260869565154E-2</v>
      </c>
      <c r="Z26" s="27">
        <f t="shared" si="24"/>
        <v>2.7509778357235986E-2</v>
      </c>
      <c r="AA26" s="20">
        <f t="shared" si="25"/>
        <v>-2.4371E-2</v>
      </c>
      <c r="AB26" s="21">
        <f t="shared" si="26"/>
        <v>-8.0134000000000039E-2</v>
      </c>
      <c r="AD26" s="243"/>
      <c r="AE26" s="10"/>
      <c r="AF26" s="30"/>
      <c r="AG26" s="30"/>
    </row>
    <row r="27" spans="1:34">
      <c r="A27" s="235">
        <v>22</v>
      </c>
      <c r="B27" s="192" t="s">
        <v>61</v>
      </c>
      <c r="C27" s="12" t="s">
        <v>62</v>
      </c>
      <c r="D27" s="13" t="s">
        <v>23</v>
      </c>
      <c r="E27" s="23">
        <v>24948555122.209999</v>
      </c>
      <c r="F27" s="15">
        <f t="shared" si="0"/>
        <v>0.10255782906054775</v>
      </c>
      <c r="G27" s="13" t="s">
        <v>23</v>
      </c>
      <c r="H27" s="23">
        <v>370.72</v>
      </c>
      <c r="I27" s="13" t="s">
        <v>23</v>
      </c>
      <c r="J27" s="37">
        <v>377.02</v>
      </c>
      <c r="K27" s="25">
        <v>214</v>
      </c>
      <c r="L27" s="50">
        <v>-1.17E-2</v>
      </c>
      <c r="M27" s="50">
        <v>0.75519999999999998</v>
      </c>
      <c r="N27" s="13" t="s">
        <v>23</v>
      </c>
      <c r="O27" s="23">
        <v>24697918471.919998</v>
      </c>
      <c r="P27" s="24">
        <f t="shared" si="1"/>
        <v>0.10316722612958001</v>
      </c>
      <c r="Q27" s="13" t="s">
        <v>23</v>
      </c>
      <c r="R27" s="23">
        <v>366.89</v>
      </c>
      <c r="S27" s="13" t="s">
        <v>23</v>
      </c>
      <c r="T27" s="37">
        <v>373.13</v>
      </c>
      <c r="U27" s="25">
        <v>219</v>
      </c>
      <c r="V27" s="26">
        <v>-1.03E-2</v>
      </c>
      <c r="W27" s="26">
        <v>0.73709999999999998</v>
      </c>
      <c r="X27" s="27">
        <f t="shared" si="2"/>
        <v>-1.0046138907133592E-2</v>
      </c>
      <c r="Y27" s="27">
        <f t="shared" si="3"/>
        <v>-1.0317755026258518E-2</v>
      </c>
      <c r="Z27" s="27">
        <f t="shared" si="4"/>
        <v>2.336448598130841E-2</v>
      </c>
      <c r="AA27" s="20">
        <f t="shared" si="5"/>
        <v>1.4000000000000002E-3</v>
      </c>
      <c r="AB27" s="21">
        <f t="shared" si="6"/>
        <v>-1.8100000000000005E-2</v>
      </c>
      <c r="AD27" s="245"/>
      <c r="AE27" s="10"/>
      <c r="AF27" s="30"/>
    </row>
    <row r="28" spans="1:34">
      <c r="B28" s="38"/>
      <c r="C28" s="39" t="s">
        <v>63</v>
      </c>
      <c r="D28" s="40" t="s">
        <v>23</v>
      </c>
      <c r="E28" s="41">
        <f>SUM(E6:E27)</f>
        <v>243263292044.53961</v>
      </c>
      <c r="F28" s="42">
        <f>(E28/$E$246)</f>
        <v>2.4856746010164601E-2</v>
      </c>
      <c r="G28" s="13"/>
      <c r="H28" s="43"/>
      <c r="I28" s="43"/>
      <c r="J28" s="44"/>
      <c r="K28" s="45">
        <f>SUM(K6:K27)</f>
        <v>135861</v>
      </c>
      <c r="L28" s="46"/>
      <c r="M28" s="25">
        <v>0</v>
      </c>
      <c r="N28" s="13" t="s">
        <v>23</v>
      </c>
      <c r="O28" s="41">
        <f>SUM(O6:O27)</f>
        <v>239396942212.04456</v>
      </c>
      <c r="P28" s="42">
        <f>(O28/$O$246)</f>
        <v>2.4353662947347286E-2</v>
      </c>
      <c r="Q28" s="47"/>
      <c r="R28" s="43"/>
      <c r="S28" s="43"/>
      <c r="T28" s="44"/>
      <c r="U28" s="45">
        <f>SUM(U6:U27)</f>
        <v>136930</v>
      </c>
      <c r="V28" s="46"/>
      <c r="W28" s="45"/>
      <c r="X28" s="27">
        <f t="shared" si="2"/>
        <v>-1.5893683753104671E-2</v>
      </c>
      <c r="Y28" s="27" t="e">
        <f t="shared" si="3"/>
        <v>#DIV/0!</v>
      </c>
      <c r="Z28" s="27">
        <f t="shared" si="4"/>
        <v>7.8683360199026942E-3</v>
      </c>
      <c r="AA28" s="20">
        <f t="shared" si="5"/>
        <v>0</v>
      </c>
      <c r="AB28" s="21">
        <f t="shared" si="6"/>
        <v>0</v>
      </c>
    </row>
    <row r="29" spans="1:34" ht="4.5" customHeight="1">
      <c r="B29" s="253"/>
      <c r="C29" s="253"/>
      <c r="D29" s="253"/>
      <c r="E29" s="253"/>
      <c r="F29" s="253"/>
      <c r="G29" s="253"/>
      <c r="H29" s="253"/>
      <c r="I29" s="253"/>
      <c r="J29" s="253"/>
      <c r="K29" s="253"/>
      <c r="L29" s="253"/>
      <c r="M29" s="253"/>
      <c r="N29" s="253"/>
      <c r="O29" s="253"/>
      <c r="P29" s="253"/>
      <c r="Q29" s="253"/>
      <c r="R29" s="253"/>
      <c r="S29" s="253"/>
      <c r="T29" s="253"/>
      <c r="U29" s="253"/>
      <c r="V29" s="253"/>
      <c r="W29" s="253"/>
      <c r="X29" s="253"/>
      <c r="Y29" s="253"/>
      <c r="Z29" s="253"/>
      <c r="AA29" s="253"/>
      <c r="AB29" s="253"/>
    </row>
    <row r="30" spans="1:34" ht="15" customHeight="1">
      <c r="A30" s="11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Y30" s="252"/>
      <c r="Z30" s="252"/>
      <c r="AA30" s="252"/>
      <c r="AB30" s="252"/>
    </row>
    <row r="31" spans="1:34" ht="16.2" customHeight="1">
      <c r="A31" s="237">
        <v>23</v>
      </c>
      <c r="B31" s="236" t="s">
        <v>64</v>
      </c>
      <c r="C31" s="12" t="s">
        <v>22</v>
      </c>
      <c r="D31" s="13" t="s">
        <v>23</v>
      </c>
      <c r="E31" s="49">
        <v>6581093438.25</v>
      </c>
      <c r="F31" s="24">
        <f>(E31/$O$80)</f>
        <v>9.7965872244280394E-4</v>
      </c>
      <c r="G31" s="13" t="s">
        <v>23</v>
      </c>
      <c r="H31" s="37">
        <v>100</v>
      </c>
      <c r="I31" s="13" t="s">
        <v>23</v>
      </c>
      <c r="J31" s="37">
        <v>100</v>
      </c>
      <c r="K31" s="25">
        <v>919</v>
      </c>
      <c r="L31" s="50">
        <v>0.16339999999999999</v>
      </c>
      <c r="M31" s="50">
        <v>0.16339999999999999</v>
      </c>
      <c r="N31" s="13" t="s">
        <v>23</v>
      </c>
      <c r="O31" s="49">
        <v>6854841975.2299995</v>
      </c>
      <c r="P31" s="24">
        <f t="shared" ref="P31:P41" si="27">(O31/$O$80)</f>
        <v>1.0204088112425957E-3</v>
      </c>
      <c r="Q31" s="13" t="s">
        <v>23</v>
      </c>
      <c r="R31" s="37">
        <v>100</v>
      </c>
      <c r="S31" s="13" t="s">
        <v>23</v>
      </c>
      <c r="T31" s="37">
        <v>100</v>
      </c>
      <c r="U31" s="25">
        <v>926</v>
      </c>
      <c r="V31" s="50">
        <v>0.15579999999999999</v>
      </c>
      <c r="W31" s="50">
        <v>0.15579999999999999</v>
      </c>
      <c r="X31" s="27">
        <f>((O31-E31)/E31)</f>
        <v>4.1596208828907452E-2</v>
      </c>
      <c r="Y31" s="27">
        <f>((T31-J31)/J31)</f>
        <v>0</v>
      </c>
      <c r="Z31" s="27">
        <f>((U31-K31)/K31)</f>
        <v>7.6169749727965181E-3</v>
      </c>
      <c r="AA31" s="27">
        <f>V31-L31</f>
        <v>-7.5999999999999956E-3</v>
      </c>
      <c r="AB31" s="51">
        <f>W31-M31</f>
        <v>-7.5999999999999956E-3</v>
      </c>
    </row>
    <row r="32" spans="1:34" ht="15.6">
      <c r="A32" s="237">
        <v>24</v>
      </c>
      <c r="B32" s="236" t="s">
        <v>65</v>
      </c>
      <c r="C32" s="12" t="s">
        <v>66</v>
      </c>
      <c r="D32" s="13" t="s">
        <v>23</v>
      </c>
      <c r="E32" s="49">
        <v>46970484434.760002</v>
      </c>
      <c r="F32" s="24">
        <f>(E32/$O$80)</f>
        <v>6.9920059949965712E-3</v>
      </c>
      <c r="G32" s="13" t="s">
        <v>23</v>
      </c>
      <c r="H32" s="37">
        <v>100</v>
      </c>
      <c r="I32" s="13" t="s">
        <v>23</v>
      </c>
      <c r="J32" s="37">
        <v>100</v>
      </c>
      <c r="K32" s="25">
        <v>5787</v>
      </c>
      <c r="L32" s="181">
        <v>0.16639999999999999</v>
      </c>
      <c r="M32" s="50">
        <v>0.16639999999999999</v>
      </c>
      <c r="N32" s="13" t="s">
        <v>23</v>
      </c>
      <c r="O32" s="49">
        <v>47422756937.949997</v>
      </c>
      <c r="P32" s="24">
        <f t="shared" si="27"/>
        <v>7.0593310841825007E-3</v>
      </c>
      <c r="Q32" s="13" t="s">
        <v>23</v>
      </c>
      <c r="R32" s="37">
        <v>100</v>
      </c>
      <c r="S32" s="13" t="s">
        <v>23</v>
      </c>
      <c r="T32" s="37">
        <v>100</v>
      </c>
      <c r="U32" s="25">
        <v>5821</v>
      </c>
      <c r="V32" s="181">
        <v>0.1691</v>
      </c>
      <c r="W32" s="50">
        <v>0.1691</v>
      </c>
      <c r="X32" s="27">
        <f t="shared" ref="X32:X80" si="28">((O32-E32)/E32)</f>
        <v>9.6288660556222705E-3</v>
      </c>
      <c r="Y32" s="27">
        <f t="shared" ref="Y32:Y80" si="29">((T32-J32)/J32)</f>
        <v>0</v>
      </c>
      <c r="Z32" s="27">
        <f t="shared" ref="Z32:Z80" si="30">((U32-K32)/K32)</f>
        <v>5.8752376015206494E-3</v>
      </c>
      <c r="AA32" s="20">
        <f t="shared" ref="AA32:AA80" si="31">V32-L32</f>
        <v>2.7000000000000079E-3</v>
      </c>
      <c r="AB32" s="21">
        <f t="shared" ref="AB32:AB80" si="32">W32-M32</f>
        <v>2.7000000000000079E-3</v>
      </c>
      <c r="AD32" s="52"/>
    </row>
    <row r="33" spans="1:28">
      <c r="A33" s="237">
        <v>25</v>
      </c>
      <c r="B33" s="236" t="s">
        <v>67</v>
      </c>
      <c r="C33" s="12" t="s">
        <v>68</v>
      </c>
      <c r="D33" s="13" t="s">
        <v>23</v>
      </c>
      <c r="E33" s="49">
        <v>3084533902</v>
      </c>
      <c r="F33" s="24">
        <f>(E33/$O$80)</f>
        <v>4.5916238237887281E-4</v>
      </c>
      <c r="G33" s="13" t="s">
        <v>23</v>
      </c>
      <c r="H33" s="37">
        <v>1</v>
      </c>
      <c r="I33" s="13" t="s">
        <v>23</v>
      </c>
      <c r="J33" s="37">
        <v>1</v>
      </c>
      <c r="K33" s="25">
        <v>331</v>
      </c>
      <c r="L33" s="50">
        <v>0.19339999999999999</v>
      </c>
      <c r="M33" s="50">
        <v>0.19339999999999999</v>
      </c>
      <c r="N33" s="13" t="s">
        <v>23</v>
      </c>
      <c r="O33" s="49">
        <v>3190360991.0700002</v>
      </c>
      <c r="P33" s="24">
        <f t="shared" si="27"/>
        <v>4.7491575708034575E-4</v>
      </c>
      <c r="Q33" s="13" t="s">
        <v>23</v>
      </c>
      <c r="R33" s="37">
        <v>1</v>
      </c>
      <c r="S33" s="13" t="s">
        <v>23</v>
      </c>
      <c r="T33" s="37">
        <v>1</v>
      </c>
      <c r="U33" s="25">
        <v>331</v>
      </c>
      <c r="V33" s="26">
        <v>0.17065</v>
      </c>
      <c r="W33" s="26">
        <v>0.17065</v>
      </c>
      <c r="X33" s="27">
        <f t="shared" ref="X33" si="33">((O33-E33)/E33)</f>
        <v>3.4308940161553191E-2</v>
      </c>
      <c r="Y33" s="27">
        <f t="shared" ref="Y33" si="34">((T33-J33)/J33)</f>
        <v>0</v>
      </c>
      <c r="Z33" s="27">
        <f t="shared" ref="Z33" si="35">((U33-K33)/K33)</f>
        <v>0</v>
      </c>
      <c r="AA33" s="20">
        <f t="shared" ref="AA33" si="36">V33-L33</f>
        <v>-2.2749999999999992E-2</v>
      </c>
      <c r="AB33" s="21">
        <f t="shared" ref="AB33" si="37">W33-M33</f>
        <v>-2.2749999999999992E-2</v>
      </c>
    </row>
    <row r="34" spans="1:28">
      <c r="A34" s="237">
        <v>26</v>
      </c>
      <c r="B34" s="236" t="s">
        <v>69</v>
      </c>
      <c r="C34" s="12" t="s">
        <v>25</v>
      </c>
      <c r="D34" s="13" t="s">
        <v>23</v>
      </c>
      <c r="E34" s="49">
        <v>5540521810.2700005</v>
      </c>
      <c r="F34" s="24">
        <f>(E34/$O$80)</f>
        <v>8.2475968002042679E-4</v>
      </c>
      <c r="G34" s="13" t="s">
        <v>23</v>
      </c>
      <c r="H34" s="37">
        <v>100</v>
      </c>
      <c r="I34" s="13" t="s">
        <v>23</v>
      </c>
      <c r="J34" s="37">
        <v>100</v>
      </c>
      <c r="K34" s="25">
        <v>3078</v>
      </c>
      <c r="L34" s="50">
        <v>0.17680000000000001</v>
      </c>
      <c r="M34" s="50">
        <v>0.17680000000000001</v>
      </c>
      <c r="N34" s="13" t="s">
        <v>23</v>
      </c>
      <c r="O34" s="49">
        <v>5679688144.8299999</v>
      </c>
      <c r="P34" s="24">
        <f t="shared" si="27"/>
        <v>8.4547592038402663E-4</v>
      </c>
      <c r="Q34" s="13" t="s">
        <v>23</v>
      </c>
      <c r="R34" s="37">
        <v>100</v>
      </c>
      <c r="S34" s="13" t="s">
        <v>23</v>
      </c>
      <c r="T34" s="37">
        <v>100</v>
      </c>
      <c r="U34" s="25">
        <v>3089</v>
      </c>
      <c r="V34" s="50">
        <v>0.17899999999999999</v>
      </c>
      <c r="W34" s="50">
        <v>0.17899999999999999</v>
      </c>
      <c r="X34" s="27">
        <f t="shared" si="28"/>
        <v>2.5117911150902519E-2</v>
      </c>
      <c r="Y34" s="27">
        <f t="shared" si="29"/>
        <v>0</v>
      </c>
      <c r="Z34" s="27">
        <f t="shared" si="30"/>
        <v>3.5737491877842753E-3</v>
      </c>
      <c r="AA34" s="20">
        <f t="shared" si="31"/>
        <v>2.1999999999999797E-3</v>
      </c>
      <c r="AB34" s="21">
        <f t="shared" si="32"/>
        <v>2.1999999999999797E-3</v>
      </c>
    </row>
    <row r="35" spans="1:28">
      <c r="A35" s="237">
        <v>27</v>
      </c>
      <c r="B35" s="236" t="s">
        <v>70</v>
      </c>
      <c r="C35" s="12" t="s">
        <v>71</v>
      </c>
      <c r="D35" s="13" t="s">
        <v>23</v>
      </c>
      <c r="E35" s="49">
        <v>2066439254.9100001</v>
      </c>
      <c r="F35" s="24">
        <v>0</v>
      </c>
      <c r="G35" s="13" t="s">
        <v>23</v>
      </c>
      <c r="H35" s="37">
        <v>100</v>
      </c>
      <c r="I35" s="13" t="s">
        <v>23</v>
      </c>
      <c r="J35" s="37">
        <v>100</v>
      </c>
      <c r="K35" s="25">
        <v>229</v>
      </c>
      <c r="L35" s="181">
        <v>0.191109</v>
      </c>
      <c r="M35" s="181">
        <v>0.191109</v>
      </c>
      <c r="N35" s="13" t="s">
        <v>23</v>
      </c>
      <c r="O35" s="48">
        <v>2084480070.02</v>
      </c>
      <c r="P35" s="24">
        <f t="shared" si="27"/>
        <v>3.1029480154232483E-4</v>
      </c>
      <c r="Q35" s="13" t="s">
        <v>23</v>
      </c>
      <c r="R35" s="37">
        <v>100</v>
      </c>
      <c r="S35" s="13" t="s">
        <v>23</v>
      </c>
      <c r="T35" s="37">
        <v>100</v>
      </c>
      <c r="U35" s="25">
        <v>235</v>
      </c>
      <c r="V35" s="181">
        <v>0.18418999999999999</v>
      </c>
      <c r="W35" s="181">
        <v>0.18418999999999999</v>
      </c>
      <c r="X35" s="27">
        <f t="shared" ref="X35" si="38">((O35-E35)/E35)</f>
        <v>8.7303873400264211E-3</v>
      </c>
      <c r="Y35" s="27">
        <f t="shared" ref="Y35" si="39">((T35-J35)/J35)</f>
        <v>0</v>
      </c>
      <c r="Z35" s="27">
        <f t="shared" ref="Z35" si="40">((U35-K35)/K35)</f>
        <v>2.6200873362445413E-2</v>
      </c>
      <c r="AA35" s="20">
        <f t="shared" ref="AA35" si="41">V35-L35</f>
        <v>-6.9190000000000085E-3</v>
      </c>
      <c r="AB35" s="21">
        <f t="shared" ref="AB35" si="42">W35-M35</f>
        <v>-6.9190000000000085E-3</v>
      </c>
    </row>
    <row r="36" spans="1:28">
      <c r="A36" s="237">
        <v>28</v>
      </c>
      <c r="B36" s="236" t="s">
        <v>72</v>
      </c>
      <c r="C36" s="12" t="s">
        <v>27</v>
      </c>
      <c r="D36" s="13" t="s">
        <v>23</v>
      </c>
      <c r="E36" s="49">
        <v>462052225233.33002</v>
      </c>
      <c r="F36" s="24">
        <f>(E36/$O$80)</f>
        <v>6.8780894378899046E-2</v>
      </c>
      <c r="G36" s="13" t="s">
        <v>23</v>
      </c>
      <c r="H36" s="37">
        <v>1</v>
      </c>
      <c r="I36" s="13" t="s">
        <v>23</v>
      </c>
      <c r="J36" s="37">
        <v>1</v>
      </c>
      <c r="K36" s="25">
        <v>91138</v>
      </c>
      <c r="L36" s="50">
        <v>0.1714</v>
      </c>
      <c r="M36" s="50">
        <v>0.1714</v>
      </c>
      <c r="N36" s="13" t="s">
        <v>23</v>
      </c>
      <c r="O36" s="49">
        <v>460922754649.32001</v>
      </c>
      <c r="P36" s="24">
        <f t="shared" si="27"/>
        <v>6.8612761876336942E-2</v>
      </c>
      <c r="Q36" s="13" t="s">
        <v>23</v>
      </c>
      <c r="R36" s="37">
        <v>1</v>
      </c>
      <c r="S36" s="13" t="s">
        <v>23</v>
      </c>
      <c r="T36" s="37">
        <v>1</v>
      </c>
      <c r="U36" s="25">
        <v>91328</v>
      </c>
      <c r="V36" s="50">
        <v>0.16719999999999999</v>
      </c>
      <c r="W36" s="50">
        <v>0.16719999999999999</v>
      </c>
      <c r="X36" s="27">
        <f t="shared" si="28"/>
        <v>-2.4444651974993578E-3</v>
      </c>
      <c r="Y36" s="27">
        <f t="shared" si="29"/>
        <v>0</v>
      </c>
      <c r="Z36" s="27">
        <f t="shared" si="30"/>
        <v>2.0847505979942503E-3</v>
      </c>
      <c r="AA36" s="20">
        <f t="shared" si="31"/>
        <v>-4.2000000000000093E-3</v>
      </c>
      <c r="AB36" s="21">
        <f t="shared" si="32"/>
        <v>-4.2000000000000093E-3</v>
      </c>
    </row>
    <row r="37" spans="1:28">
      <c r="A37" s="237">
        <v>29</v>
      </c>
      <c r="B37" s="236" t="s">
        <v>73</v>
      </c>
      <c r="C37" s="12" t="s">
        <v>74</v>
      </c>
      <c r="D37" s="13" t="s">
        <v>23</v>
      </c>
      <c r="E37" s="49">
        <v>3138404367.9099998</v>
      </c>
      <c r="F37" s="24">
        <f>(E37/$O$80)</f>
        <v>4.6718151663155752E-4</v>
      </c>
      <c r="G37" s="13" t="s">
        <v>23</v>
      </c>
      <c r="H37" s="37">
        <v>1</v>
      </c>
      <c r="I37" s="13" t="s">
        <v>23</v>
      </c>
      <c r="J37" s="37">
        <v>1</v>
      </c>
      <c r="K37" s="25">
        <v>491</v>
      </c>
      <c r="L37" s="50">
        <v>0.16980000000000001</v>
      </c>
      <c r="M37" s="50">
        <v>0.16980000000000001</v>
      </c>
      <c r="N37" s="13" t="s">
        <v>23</v>
      </c>
      <c r="O37" s="49">
        <v>3383512170.02</v>
      </c>
      <c r="P37" s="24">
        <f t="shared" si="27"/>
        <v>5.0366815802768662E-4</v>
      </c>
      <c r="Q37" s="13" t="s">
        <v>23</v>
      </c>
      <c r="R37" s="37">
        <v>1</v>
      </c>
      <c r="S37" s="13" t="s">
        <v>23</v>
      </c>
      <c r="T37" s="37">
        <v>1</v>
      </c>
      <c r="U37" s="25">
        <v>503</v>
      </c>
      <c r="V37" s="50">
        <v>0.17499999999999999</v>
      </c>
      <c r="W37" s="50">
        <v>0.17499999999999999</v>
      </c>
      <c r="X37" s="27">
        <f t="shared" si="28"/>
        <v>7.8099496870515789E-2</v>
      </c>
      <c r="Y37" s="27">
        <f t="shared" si="29"/>
        <v>0</v>
      </c>
      <c r="Z37" s="27">
        <f t="shared" si="30"/>
        <v>2.4439918533604887E-2</v>
      </c>
      <c r="AA37" s="20">
        <f t="shared" si="31"/>
        <v>5.1999999999999824E-3</v>
      </c>
      <c r="AB37" s="21">
        <f t="shared" si="32"/>
        <v>5.1999999999999824E-3</v>
      </c>
    </row>
    <row r="38" spans="1:28">
      <c r="A38" s="237">
        <v>30</v>
      </c>
      <c r="B38" s="236" t="s">
        <v>75</v>
      </c>
      <c r="C38" s="12" t="s">
        <v>29</v>
      </c>
      <c r="D38" s="13" t="s">
        <v>23</v>
      </c>
      <c r="E38" s="49">
        <v>177285261986.05511</v>
      </c>
      <c r="F38" s="24">
        <f>(E38/$O$80)</f>
        <v>2.6390607411187299E-2</v>
      </c>
      <c r="G38" s="13" t="s">
        <v>23</v>
      </c>
      <c r="H38" s="37">
        <v>1</v>
      </c>
      <c r="I38" s="13" t="s">
        <v>23</v>
      </c>
      <c r="J38" s="37">
        <v>1</v>
      </c>
      <c r="K38" s="25">
        <v>42535</v>
      </c>
      <c r="L38" s="50">
        <v>0.1577090799158006</v>
      </c>
      <c r="M38" s="50">
        <v>0.1577090799158006</v>
      </c>
      <c r="N38" s="13" t="s">
        <v>23</v>
      </c>
      <c r="O38" s="49">
        <v>178487711473.68512</v>
      </c>
      <c r="P38" s="24">
        <f t="shared" si="27"/>
        <v>2.6569603521773882E-2</v>
      </c>
      <c r="Q38" s="13" t="s">
        <v>23</v>
      </c>
      <c r="R38" s="37">
        <v>1</v>
      </c>
      <c r="S38" s="13" t="s">
        <v>23</v>
      </c>
      <c r="T38" s="37">
        <v>1</v>
      </c>
      <c r="U38" s="25">
        <v>42600</v>
      </c>
      <c r="V38" s="50">
        <v>0.15066849599098819</v>
      </c>
      <c r="W38" s="26">
        <v>0.15066849599098819</v>
      </c>
      <c r="X38" s="27">
        <f t="shared" si="28"/>
        <v>6.7825688055479028E-3</v>
      </c>
      <c r="Y38" s="27">
        <f t="shared" si="29"/>
        <v>0</v>
      </c>
      <c r="Z38" s="27">
        <f t="shared" si="30"/>
        <v>1.5281532855295639E-3</v>
      </c>
      <c r="AA38" s="20">
        <f t="shared" si="31"/>
        <v>-7.0405839248124102E-3</v>
      </c>
      <c r="AB38" s="21">
        <f t="shared" si="32"/>
        <v>-7.0405839248124102E-3</v>
      </c>
    </row>
    <row r="39" spans="1:28">
      <c r="A39" s="237">
        <v>31</v>
      </c>
      <c r="B39" s="236" t="s">
        <v>76</v>
      </c>
      <c r="C39" s="12" t="s">
        <v>31</v>
      </c>
      <c r="D39" s="13" t="s">
        <v>23</v>
      </c>
      <c r="E39" s="23">
        <v>43163859562.599998</v>
      </c>
      <c r="F39" s="24">
        <f t="shared" ref="F39" si="43">(E39/$E$28)</f>
        <v>0.17743679779971502</v>
      </c>
      <c r="G39" s="13" t="s">
        <v>23</v>
      </c>
      <c r="H39" s="23">
        <v>1</v>
      </c>
      <c r="I39" s="13" t="s">
        <v>23</v>
      </c>
      <c r="J39" s="23">
        <v>1</v>
      </c>
      <c r="K39" s="25">
        <v>2800</v>
      </c>
      <c r="L39" s="50">
        <v>0.19769999999999999</v>
      </c>
      <c r="M39" s="50">
        <v>0.19769999999999999</v>
      </c>
      <c r="N39" s="13" t="s">
        <v>23</v>
      </c>
      <c r="O39" s="23">
        <v>44962235387.360001</v>
      </c>
      <c r="P39" s="24">
        <f t="shared" si="27"/>
        <v>6.693058910506304E-3</v>
      </c>
      <c r="Q39" s="13" t="s">
        <v>23</v>
      </c>
      <c r="R39" s="23">
        <v>1</v>
      </c>
      <c r="S39" s="13" t="s">
        <v>23</v>
      </c>
      <c r="T39" s="23">
        <v>1</v>
      </c>
      <c r="U39" s="25">
        <v>2963</v>
      </c>
      <c r="V39" s="50">
        <v>0.188</v>
      </c>
      <c r="W39" s="50">
        <v>0.188</v>
      </c>
      <c r="X39" s="27">
        <f t="shared" si="28"/>
        <v>4.1663925399253059E-2</v>
      </c>
      <c r="Y39" s="27">
        <f t="shared" si="29"/>
        <v>0</v>
      </c>
      <c r="Z39" s="27">
        <f t="shared" si="30"/>
        <v>5.8214285714285711E-2</v>
      </c>
      <c r="AA39" s="20">
        <f t="shared" si="31"/>
        <v>-9.6999999999999864E-3</v>
      </c>
      <c r="AB39" s="21">
        <f t="shared" si="32"/>
        <v>-9.6999999999999864E-3</v>
      </c>
    </row>
    <row r="40" spans="1:28" ht="15" customHeight="1">
      <c r="A40" s="237">
        <v>32</v>
      </c>
      <c r="B40" s="236" t="s">
        <v>77</v>
      </c>
      <c r="C40" s="12" t="s">
        <v>53</v>
      </c>
      <c r="D40" s="13" t="s">
        <v>23</v>
      </c>
      <c r="E40" s="49">
        <v>49820037217.089996</v>
      </c>
      <c r="F40" s="24">
        <f>(E40/$O$80)</f>
        <v>7.4161891895468462E-3</v>
      </c>
      <c r="G40" s="13" t="s">
        <v>23</v>
      </c>
      <c r="H40" s="37">
        <v>100</v>
      </c>
      <c r="I40" s="13" t="s">
        <v>23</v>
      </c>
      <c r="J40" s="37">
        <v>100</v>
      </c>
      <c r="K40" s="25">
        <v>21207</v>
      </c>
      <c r="L40" s="50">
        <v>0.1885</v>
      </c>
      <c r="M40" s="50">
        <v>0.1885</v>
      </c>
      <c r="N40" s="13" t="s">
        <v>23</v>
      </c>
      <c r="O40" s="48">
        <v>51633164373.849998</v>
      </c>
      <c r="P40" s="24">
        <f t="shared" si="27"/>
        <v>7.6860905138000672E-3</v>
      </c>
      <c r="Q40" s="13" t="s">
        <v>23</v>
      </c>
      <c r="R40" s="37">
        <v>100</v>
      </c>
      <c r="S40" s="13" t="s">
        <v>23</v>
      </c>
      <c r="T40" s="37">
        <v>100</v>
      </c>
      <c r="U40" s="25">
        <v>21207</v>
      </c>
      <c r="V40" s="26">
        <v>0.18529999999999999</v>
      </c>
      <c r="W40" s="26">
        <v>0.18529999999999999</v>
      </c>
      <c r="X40" s="27">
        <f t="shared" si="28"/>
        <v>3.639353276392248E-2</v>
      </c>
      <c r="Y40" s="27">
        <f t="shared" si="29"/>
        <v>0</v>
      </c>
      <c r="Z40" s="27">
        <f t="shared" si="30"/>
        <v>0</v>
      </c>
      <c r="AA40" s="20">
        <f t="shared" si="31"/>
        <v>-3.2000000000000084E-3</v>
      </c>
      <c r="AB40" s="21">
        <f t="shared" si="32"/>
        <v>-3.2000000000000084E-3</v>
      </c>
    </row>
    <row r="41" spans="1:28" ht="15" customHeight="1">
      <c r="A41" s="237">
        <v>33</v>
      </c>
      <c r="B41" s="236" t="s">
        <v>78</v>
      </c>
      <c r="C41" s="12" t="s">
        <v>79</v>
      </c>
      <c r="D41" s="13" t="s">
        <v>23</v>
      </c>
      <c r="E41" s="183">
        <v>3681221317.04</v>
      </c>
      <c r="F41" s="24">
        <f>(E41/$O$80)</f>
        <v>5.4798501287342256E-4</v>
      </c>
      <c r="G41" s="13" t="s">
        <v>23</v>
      </c>
      <c r="H41" s="37">
        <v>1</v>
      </c>
      <c r="I41" s="13" t="s">
        <v>23</v>
      </c>
      <c r="J41" s="37">
        <v>1</v>
      </c>
      <c r="K41" s="25">
        <v>934</v>
      </c>
      <c r="L41" s="50">
        <v>0.19</v>
      </c>
      <c r="M41" s="50">
        <v>0.19</v>
      </c>
      <c r="N41" s="13" t="s">
        <v>23</v>
      </c>
      <c r="O41" s="183">
        <v>3659662578.0500002</v>
      </c>
      <c r="P41" s="24">
        <f t="shared" si="27"/>
        <v>5.4477578831300705E-4</v>
      </c>
      <c r="Q41" s="13" t="s">
        <v>23</v>
      </c>
      <c r="R41" s="37">
        <v>1</v>
      </c>
      <c r="S41" s="13" t="s">
        <v>23</v>
      </c>
      <c r="T41" s="37">
        <v>1</v>
      </c>
      <c r="U41" s="25">
        <v>943</v>
      </c>
      <c r="V41" s="26">
        <v>0.19120000000000001</v>
      </c>
      <c r="W41" s="26">
        <v>0.19120000000000001</v>
      </c>
      <c r="X41" s="27">
        <f t="shared" si="28"/>
        <v>-5.8564093634377685E-3</v>
      </c>
      <c r="Y41" s="27">
        <f t="shared" si="29"/>
        <v>0</v>
      </c>
      <c r="Z41" s="27">
        <f t="shared" si="30"/>
        <v>9.6359743040685224E-3</v>
      </c>
      <c r="AA41" s="20">
        <f t="shared" si="31"/>
        <v>1.2000000000000066E-3</v>
      </c>
      <c r="AB41" s="21">
        <f t="shared" si="32"/>
        <v>1.2000000000000066E-3</v>
      </c>
    </row>
    <row r="42" spans="1:28">
      <c r="A42" s="237">
        <v>34</v>
      </c>
      <c r="B42" s="236" t="s">
        <v>80</v>
      </c>
      <c r="C42" s="12" t="s">
        <v>81</v>
      </c>
      <c r="D42" s="13" t="s">
        <v>23</v>
      </c>
      <c r="E42" s="49">
        <v>118570564594.49001</v>
      </c>
      <c r="F42" s="24">
        <f>(E42/$O$80)</f>
        <v>1.7650362955619756E-2</v>
      </c>
      <c r="G42" s="13" t="s">
        <v>23</v>
      </c>
      <c r="H42" s="37">
        <v>100</v>
      </c>
      <c r="I42" s="13" t="s">
        <v>23</v>
      </c>
      <c r="J42" s="37">
        <v>100</v>
      </c>
      <c r="K42" s="25">
        <v>6761</v>
      </c>
      <c r="L42" s="50">
        <v>0.17929190397547401</v>
      </c>
      <c r="M42" s="50">
        <v>0.17929190397547401</v>
      </c>
      <c r="N42" s="13" t="s">
        <v>23</v>
      </c>
      <c r="O42" s="49">
        <v>121197648493.77</v>
      </c>
      <c r="P42" s="24">
        <f t="shared" ref="P42:P55" si="44">(O42/$O$80)</f>
        <v>1.8041429528472284E-2</v>
      </c>
      <c r="Q42" s="13" t="s">
        <v>23</v>
      </c>
      <c r="R42" s="37">
        <v>100</v>
      </c>
      <c r="S42" s="13" t="s">
        <v>23</v>
      </c>
      <c r="T42" s="37">
        <v>100</v>
      </c>
      <c r="U42" s="25">
        <v>6823</v>
      </c>
      <c r="V42" s="50">
        <v>0.18107822160798867</v>
      </c>
      <c r="W42" s="50">
        <v>0.18107822160798867</v>
      </c>
      <c r="X42" s="27">
        <f t="shared" si="28"/>
        <v>2.2156290714011494E-2</v>
      </c>
      <c r="Y42" s="27">
        <f t="shared" si="29"/>
        <v>0</v>
      </c>
      <c r="Z42" s="27">
        <f t="shared" si="30"/>
        <v>9.170241088596362E-3</v>
      </c>
      <c r="AA42" s="20">
        <f t="shared" si="31"/>
        <v>1.7863176325146612E-3</v>
      </c>
      <c r="AB42" s="21">
        <f t="shared" si="32"/>
        <v>1.7863176325146612E-3</v>
      </c>
    </row>
    <row r="43" spans="1:28">
      <c r="A43" s="237">
        <v>35</v>
      </c>
      <c r="B43" s="236" t="s">
        <v>82</v>
      </c>
      <c r="C43" s="12" t="s">
        <v>83</v>
      </c>
      <c r="D43" s="13" t="s">
        <v>23</v>
      </c>
      <c r="E43" s="49">
        <v>48179218782.629997</v>
      </c>
      <c r="F43" s="24">
        <f>(E43/$O$80)</f>
        <v>7.1719376671598419E-3</v>
      </c>
      <c r="G43" s="13" t="s">
        <v>23</v>
      </c>
      <c r="H43" s="37">
        <v>100</v>
      </c>
      <c r="I43" s="13" t="s">
        <v>23</v>
      </c>
      <c r="J43" s="37">
        <v>100</v>
      </c>
      <c r="K43" s="25">
        <v>6169</v>
      </c>
      <c r="L43" s="50">
        <v>0.16800000000000001</v>
      </c>
      <c r="M43" s="50">
        <v>0.16800000000000001</v>
      </c>
      <c r="N43" s="13" t="s">
        <v>23</v>
      </c>
      <c r="O43" s="49">
        <v>48614143277.989998</v>
      </c>
      <c r="P43" s="24">
        <f t="shared" si="44"/>
        <v>7.2366803394044044E-3</v>
      </c>
      <c r="Q43" s="13" t="s">
        <v>23</v>
      </c>
      <c r="R43" s="37">
        <v>100</v>
      </c>
      <c r="S43" s="13" t="s">
        <v>23</v>
      </c>
      <c r="T43" s="37">
        <v>100</v>
      </c>
      <c r="U43" s="25">
        <v>6182</v>
      </c>
      <c r="V43" s="50">
        <v>0.16170000000000001</v>
      </c>
      <c r="W43" s="50">
        <v>0.16170000000000001</v>
      </c>
      <c r="X43" s="27">
        <f t="shared" si="28"/>
        <v>9.0272218261206738E-3</v>
      </c>
      <c r="Y43" s="27">
        <f t="shared" si="29"/>
        <v>0</v>
      </c>
      <c r="Z43" s="27">
        <f t="shared" si="30"/>
        <v>2.1073107472848111E-3</v>
      </c>
      <c r="AA43" s="20">
        <f t="shared" si="31"/>
        <v>-6.3E-3</v>
      </c>
      <c r="AB43" s="21">
        <f t="shared" si="32"/>
        <v>-6.3E-3</v>
      </c>
    </row>
    <row r="44" spans="1:28">
      <c r="A44" s="237">
        <v>36</v>
      </c>
      <c r="B44" s="236" t="s">
        <v>84</v>
      </c>
      <c r="C44" s="12" t="s">
        <v>33</v>
      </c>
      <c r="D44" s="13" t="s">
        <v>23</v>
      </c>
      <c r="E44" s="49">
        <v>119004941511.71001</v>
      </c>
      <c r="F44" s="24">
        <f>(E44/$O$80)</f>
        <v>1.7715024115619264E-2</v>
      </c>
      <c r="G44" s="13" t="s">
        <v>23</v>
      </c>
      <c r="H44" s="37">
        <v>1</v>
      </c>
      <c r="I44" s="13" t="s">
        <v>23</v>
      </c>
      <c r="J44" s="37">
        <v>1</v>
      </c>
      <c r="K44" s="25">
        <v>23600</v>
      </c>
      <c r="L44" s="50">
        <v>0.2054</v>
      </c>
      <c r="M44" s="50">
        <v>0.2054</v>
      </c>
      <c r="N44" s="13" t="s">
        <v>23</v>
      </c>
      <c r="O44" s="49">
        <v>121471572203.82001</v>
      </c>
      <c r="P44" s="24">
        <f t="shared" si="44"/>
        <v>1.8082205693459502E-2</v>
      </c>
      <c r="Q44" s="13" t="s">
        <v>23</v>
      </c>
      <c r="R44" s="37">
        <v>1</v>
      </c>
      <c r="S44" s="13" t="s">
        <v>23</v>
      </c>
      <c r="T44" s="37">
        <v>1</v>
      </c>
      <c r="U44" s="25">
        <v>23915</v>
      </c>
      <c r="V44" s="50">
        <v>0.2001</v>
      </c>
      <c r="W44" s="50">
        <v>0.2001</v>
      </c>
      <c r="X44" s="27">
        <f t="shared" si="28"/>
        <v>2.0727128308930649E-2</v>
      </c>
      <c r="Y44" s="27">
        <f t="shared" si="29"/>
        <v>0</v>
      </c>
      <c r="Z44" s="27">
        <f t="shared" si="30"/>
        <v>1.3347457627118644E-2</v>
      </c>
      <c r="AA44" s="20">
        <f t="shared" si="31"/>
        <v>-5.2999999999999992E-3</v>
      </c>
      <c r="AB44" s="21">
        <f t="shared" si="32"/>
        <v>-5.2999999999999992E-3</v>
      </c>
    </row>
    <row r="45" spans="1:28">
      <c r="A45" s="237">
        <v>37</v>
      </c>
      <c r="B45" s="236" t="s">
        <v>85</v>
      </c>
      <c r="C45" s="12" t="s">
        <v>86</v>
      </c>
      <c r="D45" s="13" t="s">
        <v>23</v>
      </c>
      <c r="E45" s="49">
        <v>3621029952.2000003</v>
      </c>
      <c r="F45" s="24">
        <v>0</v>
      </c>
      <c r="G45" s="13" t="s">
        <v>23</v>
      </c>
      <c r="H45" s="37">
        <v>1000</v>
      </c>
      <c r="I45" s="13" t="s">
        <v>23</v>
      </c>
      <c r="J45" s="37">
        <v>1000</v>
      </c>
      <c r="K45" s="25">
        <v>485</v>
      </c>
      <c r="L45" s="50">
        <v>0.200789</v>
      </c>
      <c r="M45" s="50">
        <v>0.200789</v>
      </c>
      <c r="N45" s="13" t="s">
        <v>23</v>
      </c>
      <c r="O45" s="48">
        <v>3797928655.8400002</v>
      </c>
      <c r="P45" s="24">
        <f t="shared" si="44"/>
        <v>5.6535801684324768E-4</v>
      </c>
      <c r="Q45" s="13" t="s">
        <v>23</v>
      </c>
      <c r="R45" s="37">
        <v>1000</v>
      </c>
      <c r="S45" s="13" t="s">
        <v>23</v>
      </c>
      <c r="T45" s="37">
        <v>1000</v>
      </c>
      <c r="U45" s="25">
        <v>482</v>
      </c>
      <c r="V45" s="26">
        <v>0.19609352999999999</v>
      </c>
      <c r="W45" s="26">
        <v>0.19609352999999999</v>
      </c>
      <c r="X45" s="27">
        <f t="shared" si="28"/>
        <v>4.8853145645073419E-2</v>
      </c>
      <c r="Y45" s="27">
        <f t="shared" si="29"/>
        <v>0</v>
      </c>
      <c r="Z45" s="27">
        <f t="shared" si="30"/>
        <v>-6.1855670103092781E-3</v>
      </c>
      <c r="AA45" s="20">
        <f t="shared" si="31"/>
        <v>-4.6954700000000071E-3</v>
      </c>
      <c r="AB45" s="21">
        <f t="shared" si="32"/>
        <v>-4.6954700000000071E-3</v>
      </c>
    </row>
    <row r="46" spans="1:28">
      <c r="A46" s="237">
        <v>38</v>
      </c>
      <c r="B46" s="236" t="s">
        <v>87</v>
      </c>
      <c r="C46" s="12" t="s">
        <v>88</v>
      </c>
      <c r="D46" s="13" t="s">
        <v>23</v>
      </c>
      <c r="E46" s="49">
        <v>81434159160.899994</v>
      </c>
      <c r="F46" s="24">
        <f t="shared" ref="F46:F55" si="45">(E46/$O$80)</f>
        <v>1.2122253706822494E-2</v>
      </c>
      <c r="G46" s="13" t="s">
        <v>23</v>
      </c>
      <c r="H46" s="53">
        <v>100</v>
      </c>
      <c r="I46" s="13" t="s">
        <v>23</v>
      </c>
      <c r="J46" s="53">
        <v>100</v>
      </c>
      <c r="K46" s="25">
        <v>5314</v>
      </c>
      <c r="L46" s="50">
        <v>0.15479999999999999</v>
      </c>
      <c r="M46" s="50">
        <v>0.15479999999999999</v>
      </c>
      <c r="N46" s="13" t="s">
        <v>23</v>
      </c>
      <c r="O46" s="49">
        <v>83780107603.839996</v>
      </c>
      <c r="P46" s="24">
        <f t="shared" si="44"/>
        <v>1.2471470577254654E-2</v>
      </c>
      <c r="Q46" s="13" t="s">
        <v>23</v>
      </c>
      <c r="R46" s="53">
        <v>100</v>
      </c>
      <c r="S46" s="13" t="s">
        <v>23</v>
      </c>
      <c r="T46" s="53">
        <v>100</v>
      </c>
      <c r="U46" s="25">
        <v>5314</v>
      </c>
      <c r="V46" s="50">
        <v>0.1585</v>
      </c>
      <c r="W46" s="50">
        <v>0.1585</v>
      </c>
      <c r="X46" s="27">
        <f t="shared" si="28"/>
        <v>2.880791632298688E-2</v>
      </c>
      <c r="Y46" s="27">
        <f t="shared" si="29"/>
        <v>0</v>
      </c>
      <c r="Z46" s="27">
        <f t="shared" si="30"/>
        <v>0</v>
      </c>
      <c r="AA46" s="20">
        <f t="shared" si="31"/>
        <v>3.7000000000000088E-3</v>
      </c>
      <c r="AB46" s="21">
        <f t="shared" si="32"/>
        <v>3.7000000000000088E-3</v>
      </c>
    </row>
    <row r="47" spans="1:28">
      <c r="A47" s="237">
        <v>39</v>
      </c>
      <c r="B47" s="236" t="s">
        <v>89</v>
      </c>
      <c r="C47" s="12" t="s">
        <v>88</v>
      </c>
      <c r="D47" s="13" t="s">
        <v>23</v>
      </c>
      <c r="E47" s="49">
        <v>9068868700</v>
      </c>
      <c r="F47" s="24">
        <f t="shared" si="45"/>
        <v>1.3499878717731762E-3</v>
      </c>
      <c r="G47" s="13" t="s">
        <v>23</v>
      </c>
      <c r="H47" s="53">
        <v>1000000</v>
      </c>
      <c r="I47" s="13" t="s">
        <v>23</v>
      </c>
      <c r="J47" s="53">
        <v>1000000</v>
      </c>
      <c r="K47" s="25">
        <v>49</v>
      </c>
      <c r="L47" s="50">
        <v>0.16070000000000001</v>
      </c>
      <c r="M47" s="50">
        <v>0.16070000000000001</v>
      </c>
      <c r="N47" s="13" t="s">
        <v>23</v>
      </c>
      <c r="O47" s="49">
        <v>9285926320.4599991</v>
      </c>
      <c r="P47" s="24">
        <f t="shared" si="44"/>
        <v>1.3822989752625171E-3</v>
      </c>
      <c r="Q47" s="13" t="s">
        <v>23</v>
      </c>
      <c r="R47" s="53">
        <v>1000000</v>
      </c>
      <c r="S47" s="13" t="s">
        <v>23</v>
      </c>
      <c r="T47" s="53">
        <v>1000000</v>
      </c>
      <c r="U47" s="25">
        <v>49</v>
      </c>
      <c r="V47" s="50">
        <v>0.15629999999999999</v>
      </c>
      <c r="W47" s="50">
        <v>0.15629999999999999</v>
      </c>
      <c r="X47" s="27">
        <f t="shared" si="28"/>
        <v>2.3934365756116755E-2</v>
      </c>
      <c r="Y47" s="27">
        <f t="shared" si="29"/>
        <v>0</v>
      </c>
      <c r="Z47" s="27">
        <f t="shared" si="30"/>
        <v>0</v>
      </c>
      <c r="AA47" s="20">
        <f t="shared" si="31"/>
        <v>-4.400000000000015E-3</v>
      </c>
      <c r="AB47" s="21">
        <f t="shared" si="32"/>
        <v>-4.400000000000015E-3</v>
      </c>
    </row>
    <row r="48" spans="1:28">
      <c r="A48" s="237">
        <v>40</v>
      </c>
      <c r="B48" s="236" t="s">
        <v>90</v>
      </c>
      <c r="C48" s="12" t="s">
        <v>91</v>
      </c>
      <c r="D48" s="13" t="s">
        <v>23</v>
      </c>
      <c r="E48" s="49">
        <v>10254619893.93</v>
      </c>
      <c r="F48" s="24">
        <f t="shared" si="45"/>
        <v>1.5264982815827333E-3</v>
      </c>
      <c r="G48" s="13" t="s">
        <v>23</v>
      </c>
      <c r="H48" s="37">
        <v>1</v>
      </c>
      <c r="I48" s="13" t="s">
        <v>23</v>
      </c>
      <c r="J48" s="37">
        <v>1</v>
      </c>
      <c r="K48" s="25">
        <v>1399</v>
      </c>
      <c r="L48" s="50">
        <v>0.18310000000000001</v>
      </c>
      <c r="M48" s="50">
        <v>0.18310000000000001</v>
      </c>
      <c r="N48" s="13" t="s">
        <v>23</v>
      </c>
      <c r="O48" s="48">
        <v>10620729207.360001</v>
      </c>
      <c r="P48" s="24">
        <f t="shared" si="44"/>
        <v>1.5809971556124901E-3</v>
      </c>
      <c r="Q48" s="13" t="s">
        <v>23</v>
      </c>
      <c r="R48" s="37">
        <v>1</v>
      </c>
      <c r="S48" s="13" t="s">
        <v>23</v>
      </c>
      <c r="T48" s="37">
        <v>1</v>
      </c>
      <c r="U48" s="25">
        <v>1400</v>
      </c>
      <c r="V48" s="26">
        <v>0.1757</v>
      </c>
      <c r="W48" s="26">
        <v>0.1757</v>
      </c>
      <c r="X48" s="27">
        <f t="shared" si="28"/>
        <v>3.5701890193581019E-2</v>
      </c>
      <c r="Y48" s="27">
        <f t="shared" si="29"/>
        <v>0</v>
      </c>
      <c r="Z48" s="27">
        <f t="shared" si="30"/>
        <v>7.1479628305932811E-4</v>
      </c>
      <c r="AA48" s="20">
        <f t="shared" si="31"/>
        <v>-7.4000000000000177E-3</v>
      </c>
      <c r="AB48" s="21">
        <f t="shared" si="32"/>
        <v>-7.4000000000000177E-3</v>
      </c>
    </row>
    <row r="49" spans="1:28">
      <c r="A49" s="237">
        <v>41</v>
      </c>
      <c r="B49" s="236" t="s">
        <v>92</v>
      </c>
      <c r="C49" s="12" t="s">
        <v>37</v>
      </c>
      <c r="D49" s="13" t="s">
        <v>23</v>
      </c>
      <c r="E49" s="49">
        <v>79720602219.589996</v>
      </c>
      <c r="F49" s="24">
        <f t="shared" si="45"/>
        <v>1.18671743617702E-2</v>
      </c>
      <c r="G49" s="13" t="s">
        <v>23</v>
      </c>
      <c r="H49" s="37">
        <v>1</v>
      </c>
      <c r="I49" s="13" t="s">
        <v>23</v>
      </c>
      <c r="J49" s="37">
        <v>1</v>
      </c>
      <c r="K49" s="25">
        <v>4836</v>
      </c>
      <c r="L49" s="50">
        <v>0.16550000000000001</v>
      </c>
      <c r="M49" s="50">
        <v>0.16550000000000001</v>
      </c>
      <c r="N49" s="13" t="s">
        <v>23</v>
      </c>
      <c r="O49" s="49">
        <v>81174718146.759995</v>
      </c>
      <c r="P49" s="24">
        <f t="shared" si="44"/>
        <v>1.2083633429683677E-2</v>
      </c>
      <c r="Q49" s="13" t="s">
        <v>23</v>
      </c>
      <c r="R49" s="37">
        <v>1</v>
      </c>
      <c r="S49" s="13" t="s">
        <v>23</v>
      </c>
      <c r="T49" s="37">
        <v>1</v>
      </c>
      <c r="U49" s="25">
        <v>4874</v>
      </c>
      <c r="V49" s="50">
        <v>0.1598</v>
      </c>
      <c r="W49" s="50">
        <v>0.1598</v>
      </c>
      <c r="X49" s="27">
        <f>((O49-E49)/E49)</f>
        <v>1.8240152315516171E-2</v>
      </c>
      <c r="Y49" s="27">
        <f>((T49-J49)/J49)</f>
        <v>0</v>
      </c>
      <c r="Z49" s="27">
        <f>((U49-K49)/K49)</f>
        <v>7.8577336641852766E-3</v>
      </c>
      <c r="AA49" s="20">
        <f>V49-L49</f>
        <v>-5.7000000000000106E-3</v>
      </c>
      <c r="AB49" s="21">
        <f>W49-M49</f>
        <v>-5.7000000000000106E-3</v>
      </c>
    </row>
    <row r="50" spans="1:28">
      <c r="A50" s="237">
        <v>42</v>
      </c>
      <c r="B50" s="236" t="s">
        <v>93</v>
      </c>
      <c r="C50" s="12" t="s">
        <v>39</v>
      </c>
      <c r="D50" s="13" t="s">
        <v>23</v>
      </c>
      <c r="E50" s="49">
        <v>772148283040.68994</v>
      </c>
      <c r="F50" s="24">
        <f t="shared" si="45"/>
        <v>0.11494165940625131</v>
      </c>
      <c r="G50" s="13" t="s">
        <v>23</v>
      </c>
      <c r="H50" s="37">
        <v>100</v>
      </c>
      <c r="I50" s="13" t="s">
        <v>23</v>
      </c>
      <c r="J50" s="37">
        <v>100</v>
      </c>
      <c r="K50" s="25">
        <v>46580</v>
      </c>
      <c r="L50" s="50">
        <v>0.15859999999999999</v>
      </c>
      <c r="M50" s="50">
        <v>0.15859999999999999</v>
      </c>
      <c r="N50" s="13" t="s">
        <v>23</v>
      </c>
      <c r="O50" s="49">
        <v>775625690884.94995</v>
      </c>
      <c r="P50" s="24">
        <f t="shared" si="44"/>
        <v>0.11545930483373004</v>
      </c>
      <c r="Q50" s="13" t="s">
        <v>23</v>
      </c>
      <c r="R50" s="37">
        <v>100</v>
      </c>
      <c r="S50" s="13" t="s">
        <v>23</v>
      </c>
      <c r="T50" s="37">
        <v>100</v>
      </c>
      <c r="U50" s="25">
        <v>46845</v>
      </c>
      <c r="V50" s="50">
        <v>0.16830000000000001</v>
      </c>
      <c r="W50" s="50">
        <v>0.16830000000000001</v>
      </c>
      <c r="X50" s="27">
        <f t="shared" si="28"/>
        <v>4.5035492801539529E-3</v>
      </c>
      <c r="Y50" s="27">
        <f t="shared" si="29"/>
        <v>0</v>
      </c>
      <c r="Z50" s="27">
        <f t="shared" si="30"/>
        <v>5.6891369686560755E-3</v>
      </c>
      <c r="AA50" s="20">
        <f t="shared" si="31"/>
        <v>9.7000000000000142E-3</v>
      </c>
      <c r="AB50" s="21">
        <f t="shared" si="32"/>
        <v>9.7000000000000142E-3</v>
      </c>
    </row>
    <row r="51" spans="1:28">
      <c r="A51" s="237">
        <v>43</v>
      </c>
      <c r="B51" s="236" t="s">
        <v>94</v>
      </c>
      <c r="C51" s="12" t="s">
        <v>95</v>
      </c>
      <c r="D51" s="13" t="s">
        <v>23</v>
      </c>
      <c r="E51" s="54">
        <v>17005484676.35</v>
      </c>
      <c r="F51" s="24">
        <f t="shared" si="45"/>
        <v>2.5314290928809121E-3</v>
      </c>
      <c r="G51" s="13" t="s">
        <v>23</v>
      </c>
      <c r="H51" s="37">
        <v>1</v>
      </c>
      <c r="I51" s="13" t="s">
        <v>23</v>
      </c>
      <c r="J51" s="37">
        <v>1</v>
      </c>
      <c r="K51" s="55">
        <v>3075</v>
      </c>
      <c r="L51" s="56">
        <v>0.21290000000000001</v>
      </c>
      <c r="M51" s="56">
        <v>0.21290000000000001</v>
      </c>
      <c r="N51" s="13" t="s">
        <v>23</v>
      </c>
      <c r="O51" s="54">
        <v>16608492779.549999</v>
      </c>
      <c r="P51" s="24">
        <f t="shared" si="44"/>
        <v>2.4723330508495361E-3</v>
      </c>
      <c r="Q51" s="13" t="s">
        <v>23</v>
      </c>
      <c r="R51" s="37">
        <v>1</v>
      </c>
      <c r="S51" s="13" t="s">
        <v>23</v>
      </c>
      <c r="T51" s="37">
        <v>1</v>
      </c>
      <c r="U51" s="55">
        <v>3111</v>
      </c>
      <c r="V51" s="56">
        <v>0.21310000000000001</v>
      </c>
      <c r="W51" s="56">
        <v>0.21310000000000001</v>
      </c>
      <c r="X51" s="27">
        <f t="shared" si="28"/>
        <v>-2.3344932788190907E-2</v>
      </c>
      <c r="Y51" s="27">
        <f t="shared" si="29"/>
        <v>0</v>
      </c>
      <c r="Z51" s="27">
        <f t="shared" si="30"/>
        <v>1.1707317073170732E-2</v>
      </c>
      <c r="AA51" s="20">
        <f t="shared" si="31"/>
        <v>2.0000000000000573E-4</v>
      </c>
      <c r="AB51" s="21">
        <f t="shared" si="32"/>
        <v>2.0000000000000573E-4</v>
      </c>
    </row>
    <row r="52" spans="1:28">
      <c r="A52" s="237">
        <v>44</v>
      </c>
      <c r="B52" s="236" t="s">
        <v>96</v>
      </c>
      <c r="C52" s="12" t="s">
        <v>97</v>
      </c>
      <c r="D52" s="13" t="s">
        <v>23</v>
      </c>
      <c r="E52" s="49">
        <v>7784930764.0299997</v>
      </c>
      <c r="F52" s="24">
        <f t="shared" si="45"/>
        <v>1.1588614260160572E-3</v>
      </c>
      <c r="G52" s="13" t="s">
        <v>23</v>
      </c>
      <c r="H52" s="37">
        <v>1</v>
      </c>
      <c r="I52" s="13" t="s">
        <v>23</v>
      </c>
      <c r="J52" s="37">
        <v>1</v>
      </c>
      <c r="K52" s="55">
        <v>1270</v>
      </c>
      <c r="L52" s="56">
        <v>0.160519</v>
      </c>
      <c r="M52" s="56">
        <v>0.160519</v>
      </c>
      <c r="N52" s="13" t="s">
        <v>23</v>
      </c>
      <c r="O52" s="48">
        <v>5400763842.1899996</v>
      </c>
      <c r="P52" s="24">
        <f t="shared" si="44"/>
        <v>8.0395536934696162E-4</v>
      </c>
      <c r="Q52" s="13" t="s">
        <v>23</v>
      </c>
      <c r="R52" s="37">
        <v>1</v>
      </c>
      <c r="S52" s="13" t="s">
        <v>23</v>
      </c>
      <c r="T52" s="37">
        <v>1</v>
      </c>
      <c r="U52" s="55">
        <v>1166</v>
      </c>
      <c r="V52" s="56">
        <v>0.16207358999999999</v>
      </c>
      <c r="W52" s="56">
        <v>0.16207358999999999</v>
      </c>
      <c r="X52" s="27">
        <f t="shared" si="28"/>
        <v>-0.30625409449445073</v>
      </c>
      <c r="Y52" s="27">
        <f t="shared" si="29"/>
        <v>0</v>
      </c>
      <c r="Z52" s="27">
        <f t="shared" si="30"/>
        <v>-8.1889763779527558E-2</v>
      </c>
      <c r="AA52" s="20">
        <f t="shared" si="31"/>
        <v>1.5545899999999946E-3</v>
      </c>
      <c r="AB52" s="21">
        <f t="shared" si="32"/>
        <v>1.5545899999999946E-3</v>
      </c>
    </row>
    <row r="53" spans="1:28">
      <c r="A53" s="237">
        <v>45</v>
      </c>
      <c r="B53" s="236" t="s">
        <v>98</v>
      </c>
      <c r="C53" s="12" t="s">
        <v>99</v>
      </c>
      <c r="D53" s="13" t="s">
        <v>23</v>
      </c>
      <c r="E53" s="49">
        <v>63473630</v>
      </c>
      <c r="F53" s="24">
        <f t="shared" si="45"/>
        <v>9.4486571050938279E-6</v>
      </c>
      <c r="G53" s="13" t="s">
        <v>23</v>
      </c>
      <c r="H53" s="37">
        <v>1</v>
      </c>
      <c r="I53" s="13" t="s">
        <v>23</v>
      </c>
      <c r="J53" s="37">
        <v>1</v>
      </c>
      <c r="K53" s="55">
        <v>38</v>
      </c>
      <c r="L53" s="56">
        <v>0.105</v>
      </c>
      <c r="M53" s="56">
        <v>0.105</v>
      </c>
      <c r="N53" s="13" t="s">
        <v>23</v>
      </c>
      <c r="O53" s="48">
        <v>64073630.719999999</v>
      </c>
      <c r="P53" s="24">
        <f t="shared" si="44"/>
        <v>9.5379729527314927E-6</v>
      </c>
      <c r="Q53" s="13" t="s">
        <v>23</v>
      </c>
      <c r="R53" s="37">
        <v>1</v>
      </c>
      <c r="S53" s="13" t="s">
        <v>23</v>
      </c>
      <c r="T53" s="37">
        <v>1</v>
      </c>
      <c r="U53" s="55">
        <v>42</v>
      </c>
      <c r="V53" s="56">
        <v>0.105</v>
      </c>
      <c r="W53" s="56">
        <v>0.105</v>
      </c>
      <c r="X53" s="27">
        <f t="shared" si="28"/>
        <v>9.4527557349406172E-3</v>
      </c>
      <c r="Y53" s="27">
        <f t="shared" si="29"/>
        <v>0</v>
      </c>
      <c r="Z53" s="27">
        <f t="shared" si="30"/>
        <v>0.10526315789473684</v>
      </c>
      <c r="AA53" s="20">
        <f t="shared" si="31"/>
        <v>0</v>
      </c>
      <c r="AB53" s="21">
        <f t="shared" si="32"/>
        <v>0</v>
      </c>
    </row>
    <row r="54" spans="1:28">
      <c r="A54" s="237">
        <v>46</v>
      </c>
      <c r="B54" s="236" t="s">
        <v>100</v>
      </c>
      <c r="C54" s="12" t="s">
        <v>101</v>
      </c>
      <c r="D54" s="13" t="s">
        <v>23</v>
      </c>
      <c r="E54" s="183">
        <v>2332288856.4000001</v>
      </c>
      <c r="F54" s="24">
        <f t="shared" si="45"/>
        <v>3.4718351028852485E-4</v>
      </c>
      <c r="G54" s="13" t="s">
        <v>23</v>
      </c>
      <c r="H54" s="37">
        <v>10</v>
      </c>
      <c r="I54" s="13" t="s">
        <v>23</v>
      </c>
      <c r="J54" s="37">
        <v>10</v>
      </c>
      <c r="K54" s="25">
        <v>597</v>
      </c>
      <c r="L54" s="50">
        <v>0.16370000000000001</v>
      </c>
      <c r="M54" s="50">
        <v>0.16370000000000001</v>
      </c>
      <c r="N54" s="13" t="s">
        <v>23</v>
      </c>
      <c r="O54" s="183">
        <v>2334009086.4099998</v>
      </c>
      <c r="P54" s="24">
        <f t="shared" si="44"/>
        <v>3.4743958298369577E-4</v>
      </c>
      <c r="Q54" s="13" t="s">
        <v>23</v>
      </c>
      <c r="R54" s="37">
        <v>10</v>
      </c>
      <c r="S54" s="13" t="s">
        <v>23</v>
      </c>
      <c r="T54" s="37">
        <v>10</v>
      </c>
      <c r="U54" s="25">
        <v>599</v>
      </c>
      <c r="V54" s="26">
        <v>0.1638</v>
      </c>
      <c r="W54" s="26">
        <v>0.1638</v>
      </c>
      <c r="X54" s="27">
        <f t="shared" si="28"/>
        <v>7.3757159422139921E-4</v>
      </c>
      <c r="Y54" s="27">
        <f t="shared" si="29"/>
        <v>0</v>
      </c>
      <c r="Z54" s="27">
        <f t="shared" si="30"/>
        <v>3.3500837520938024E-3</v>
      </c>
      <c r="AA54" s="20">
        <f t="shared" si="31"/>
        <v>9.9999999999988987E-5</v>
      </c>
      <c r="AB54" s="21">
        <f t="shared" si="32"/>
        <v>9.9999999999988987E-5</v>
      </c>
    </row>
    <row r="55" spans="1:28">
      <c r="A55" s="237">
        <v>47</v>
      </c>
      <c r="B55" s="236" t="s">
        <v>102</v>
      </c>
      <c r="C55" s="12" t="s">
        <v>103</v>
      </c>
      <c r="D55" s="13" t="s">
        <v>23</v>
      </c>
      <c r="E55" s="49">
        <v>17379532988.529999</v>
      </c>
      <c r="F55" s="24">
        <f t="shared" si="45"/>
        <v>2.5871097628304314E-3</v>
      </c>
      <c r="G55" s="13" t="s">
        <v>23</v>
      </c>
      <c r="H55" s="37">
        <v>100</v>
      </c>
      <c r="I55" s="13" t="s">
        <v>23</v>
      </c>
      <c r="J55" s="37">
        <v>100</v>
      </c>
      <c r="K55" s="25">
        <v>1172</v>
      </c>
      <c r="L55" s="50">
        <v>0.1915</v>
      </c>
      <c r="M55" s="50">
        <v>0.1915</v>
      </c>
      <c r="N55" s="13" t="s">
        <v>23</v>
      </c>
      <c r="O55" s="48">
        <v>16931017334.41</v>
      </c>
      <c r="P55" s="24">
        <f t="shared" si="44"/>
        <v>2.5203439165719659E-3</v>
      </c>
      <c r="Q55" s="13" t="s">
        <v>23</v>
      </c>
      <c r="R55" s="37">
        <v>100</v>
      </c>
      <c r="S55" s="13" t="s">
        <v>23</v>
      </c>
      <c r="T55" s="37">
        <v>100</v>
      </c>
      <c r="U55" s="25">
        <v>1176</v>
      </c>
      <c r="V55" s="26">
        <v>0.19070000000000001</v>
      </c>
      <c r="W55" s="26">
        <v>0.19070000000000001</v>
      </c>
      <c r="X55" s="27">
        <f t="shared" si="28"/>
        <v>-2.5807117741081225E-2</v>
      </c>
      <c r="Y55" s="27">
        <f t="shared" si="29"/>
        <v>0</v>
      </c>
      <c r="Z55" s="27">
        <f t="shared" si="30"/>
        <v>3.4129692832764505E-3</v>
      </c>
      <c r="AA55" s="20">
        <f t="shared" si="31"/>
        <v>-7.9999999999999516E-4</v>
      </c>
      <c r="AB55" s="21">
        <f t="shared" si="32"/>
        <v>-7.9999999999999516E-4</v>
      </c>
    </row>
    <row r="56" spans="1:28">
      <c r="A56" s="237">
        <v>48</v>
      </c>
      <c r="B56" s="236" t="s">
        <v>104</v>
      </c>
      <c r="C56" s="34" t="s">
        <v>105</v>
      </c>
      <c r="D56" s="13" t="s">
        <v>23</v>
      </c>
      <c r="E56" s="57">
        <v>185538022.13999999</v>
      </c>
      <c r="F56" s="24">
        <v>0</v>
      </c>
      <c r="G56" s="13" t="s">
        <v>23</v>
      </c>
      <c r="H56" s="23">
        <v>1</v>
      </c>
      <c r="I56" s="13" t="s">
        <v>23</v>
      </c>
      <c r="J56" s="23">
        <v>1</v>
      </c>
      <c r="K56" s="25">
        <v>161</v>
      </c>
      <c r="L56" s="50">
        <v>0.16689999999999999</v>
      </c>
      <c r="M56" s="50">
        <v>0.16689999999999999</v>
      </c>
      <c r="N56" s="13" t="s">
        <v>23</v>
      </c>
      <c r="O56" s="57">
        <v>184352328.55000001</v>
      </c>
      <c r="P56" s="58">
        <f>(O56/$O$210)</f>
        <v>9.2601883934975455E-4</v>
      </c>
      <c r="Q56" s="13" t="s">
        <v>23</v>
      </c>
      <c r="R56" s="23">
        <v>1</v>
      </c>
      <c r="S56" s="13" t="s">
        <v>23</v>
      </c>
      <c r="T56" s="23">
        <v>1</v>
      </c>
      <c r="U56" s="25">
        <v>161</v>
      </c>
      <c r="V56" s="26">
        <v>0.16800000000000001</v>
      </c>
      <c r="W56" s="50">
        <v>0.16800000000000001</v>
      </c>
      <c r="X56" s="20">
        <f t="shared" si="28"/>
        <v>-6.3905693093208368E-3</v>
      </c>
      <c r="Y56" s="20">
        <f t="shared" si="29"/>
        <v>0</v>
      </c>
      <c r="Z56" s="20">
        <f t="shared" si="30"/>
        <v>0</v>
      </c>
      <c r="AA56" s="20">
        <f t="shared" si="31"/>
        <v>1.1000000000000176E-3</v>
      </c>
      <c r="AB56" s="21">
        <f t="shared" si="32"/>
        <v>1.1000000000000176E-3</v>
      </c>
    </row>
    <row r="57" spans="1:28">
      <c r="A57" s="237">
        <v>49</v>
      </c>
      <c r="B57" s="236" t="s">
        <v>106</v>
      </c>
      <c r="C57" s="12" t="s">
        <v>45</v>
      </c>
      <c r="D57" s="13" t="s">
        <v>23</v>
      </c>
      <c r="E57" s="49">
        <v>7269936805.9300003</v>
      </c>
      <c r="F57" s="24">
        <f t="shared" ref="F57:F79" si="46">(E57/$O$80)</f>
        <v>1.0821996481835626E-3</v>
      </c>
      <c r="G57" s="13" t="s">
        <v>23</v>
      </c>
      <c r="H57" s="37">
        <v>100</v>
      </c>
      <c r="I57" s="13" t="s">
        <v>23</v>
      </c>
      <c r="J57" s="37">
        <v>100</v>
      </c>
      <c r="K57" s="25">
        <v>30346</v>
      </c>
      <c r="L57" s="50">
        <v>0.13953642999999999</v>
      </c>
      <c r="M57" s="50">
        <v>0.13953642999999999</v>
      </c>
      <c r="N57" s="13" t="s">
        <v>23</v>
      </c>
      <c r="O57" s="48">
        <v>7346227268.5</v>
      </c>
      <c r="P57" s="24">
        <f t="shared" ref="P57:P73" si="47">(O57/$O$80)</f>
        <v>1.093556213440866E-3</v>
      </c>
      <c r="Q57" s="13" t="s">
        <v>23</v>
      </c>
      <c r="R57" s="37">
        <v>100</v>
      </c>
      <c r="S57" s="13" t="s">
        <v>23</v>
      </c>
      <c r="T57" s="37">
        <v>100</v>
      </c>
      <c r="U57" s="25">
        <v>30668</v>
      </c>
      <c r="V57" s="26">
        <v>0.14859070999999999</v>
      </c>
      <c r="W57" s="26">
        <v>0.14859070999999999</v>
      </c>
      <c r="X57" s="27">
        <f t="shared" ref="X57" si="48">((O57-E57)/E57)</f>
        <v>1.0493965024258598E-2</v>
      </c>
      <c r="Y57" s="27">
        <f t="shared" ref="Y57" si="49">((T57-J57)/J57)</f>
        <v>0</v>
      </c>
      <c r="Z57" s="27">
        <f t="shared" ref="Z57" si="50">((U57-K57)/K57)</f>
        <v>1.0610953667699203E-2</v>
      </c>
      <c r="AA57" s="20">
        <f t="shared" ref="AA57" si="51">V57-L57</f>
        <v>9.0542799999999979E-3</v>
      </c>
      <c r="AB57" s="21">
        <f t="shared" ref="AB57" si="52">W57-M57</f>
        <v>9.0542799999999979E-3</v>
      </c>
    </row>
    <row r="58" spans="1:28">
      <c r="A58" s="237">
        <v>50</v>
      </c>
      <c r="B58" s="236" t="s">
        <v>107</v>
      </c>
      <c r="C58" s="12" t="s">
        <v>45</v>
      </c>
      <c r="D58" s="13" t="s">
        <v>23</v>
      </c>
      <c r="E58" s="49">
        <v>676972203963.32996</v>
      </c>
      <c r="F58" s="24">
        <f t="shared" si="46"/>
        <v>0.10077378944498915</v>
      </c>
      <c r="G58" s="13" t="s">
        <v>23</v>
      </c>
      <c r="H58" s="37">
        <v>100</v>
      </c>
      <c r="I58" s="13" t="s">
        <v>23</v>
      </c>
      <c r="J58" s="37">
        <v>100</v>
      </c>
      <c r="K58" s="25">
        <v>76628</v>
      </c>
      <c r="L58" s="50">
        <v>0.17101801999999999</v>
      </c>
      <c r="M58" s="50">
        <v>0.17101801999999999</v>
      </c>
      <c r="N58" s="13" t="s">
        <v>23</v>
      </c>
      <c r="O58" s="48">
        <v>687603348485.71997</v>
      </c>
      <c r="P58" s="24">
        <f t="shared" si="47"/>
        <v>0.10235633701989166</v>
      </c>
      <c r="Q58" s="13" t="s">
        <v>23</v>
      </c>
      <c r="R58" s="37">
        <v>100</v>
      </c>
      <c r="S58" s="13" t="s">
        <v>23</v>
      </c>
      <c r="T58" s="37">
        <v>100</v>
      </c>
      <c r="U58" s="25">
        <v>77860</v>
      </c>
      <c r="V58" s="26">
        <v>0.16880988999999999</v>
      </c>
      <c r="W58" s="26">
        <v>0.16880988999999999</v>
      </c>
      <c r="X58" s="27">
        <f t="shared" si="28"/>
        <v>1.5703960162839831E-2</v>
      </c>
      <c r="Y58" s="27">
        <f t="shared" si="29"/>
        <v>0</v>
      </c>
      <c r="Z58" s="27">
        <f t="shared" si="30"/>
        <v>1.6077673957300205E-2</v>
      </c>
      <c r="AA58" s="20">
        <f t="shared" si="31"/>
        <v>-2.2081300000000026E-3</v>
      </c>
      <c r="AB58" s="21">
        <f t="shared" si="32"/>
        <v>-2.2081300000000026E-3</v>
      </c>
    </row>
    <row r="59" spans="1:28">
      <c r="A59" s="237">
        <v>51</v>
      </c>
      <c r="B59" s="236" t="s">
        <v>108</v>
      </c>
      <c r="C59" s="12" t="s">
        <v>109</v>
      </c>
      <c r="D59" s="13" t="s">
        <v>23</v>
      </c>
      <c r="E59" s="49">
        <v>7524427240.5440006</v>
      </c>
      <c r="F59" s="24">
        <f t="shared" si="46"/>
        <v>1.120082984195604E-3</v>
      </c>
      <c r="G59" s="13" t="s">
        <v>23</v>
      </c>
      <c r="H59" s="37">
        <v>100</v>
      </c>
      <c r="I59" s="13" t="s">
        <v>23</v>
      </c>
      <c r="J59" s="37">
        <v>100</v>
      </c>
      <c r="K59" s="25">
        <v>1202</v>
      </c>
      <c r="L59" s="50">
        <v>0.16439999999999999</v>
      </c>
      <c r="M59" s="50">
        <v>0.16439999999999999</v>
      </c>
      <c r="N59" s="13" t="s">
        <v>23</v>
      </c>
      <c r="O59" s="48">
        <v>7294788358.5790005</v>
      </c>
      <c r="P59" s="24">
        <f t="shared" si="47"/>
        <v>1.0858990395608888E-3</v>
      </c>
      <c r="Q59" s="13" t="s">
        <v>23</v>
      </c>
      <c r="R59" s="37">
        <v>100</v>
      </c>
      <c r="S59" s="13" t="s">
        <v>23</v>
      </c>
      <c r="T59" s="37">
        <v>100</v>
      </c>
      <c r="U59" s="25">
        <v>1207</v>
      </c>
      <c r="V59" s="26">
        <v>0.1613</v>
      </c>
      <c r="W59" s="26">
        <v>0.1613</v>
      </c>
      <c r="X59" s="27">
        <f t="shared" si="28"/>
        <v>-3.0519117884167054E-2</v>
      </c>
      <c r="Y59" s="27">
        <f t="shared" si="29"/>
        <v>0</v>
      </c>
      <c r="Z59" s="27">
        <f t="shared" si="30"/>
        <v>4.1597337770382693E-3</v>
      </c>
      <c r="AA59" s="20">
        <f t="shared" si="31"/>
        <v>-3.0999999999999917E-3</v>
      </c>
      <c r="AB59" s="21">
        <f t="shared" si="32"/>
        <v>-3.0999999999999917E-3</v>
      </c>
    </row>
    <row r="60" spans="1:28">
      <c r="A60" s="237">
        <v>52</v>
      </c>
      <c r="B60" s="236" t="s">
        <v>110</v>
      </c>
      <c r="C60" s="12" t="s">
        <v>49</v>
      </c>
      <c r="D60" s="13" t="s">
        <v>23</v>
      </c>
      <c r="E60" s="54">
        <v>135448428304.63</v>
      </c>
      <c r="F60" s="24">
        <f t="shared" si="46"/>
        <v>2.0162794446675483E-2</v>
      </c>
      <c r="G60" s="13" t="s">
        <v>23</v>
      </c>
      <c r="H60" s="37">
        <v>10</v>
      </c>
      <c r="I60" s="13" t="s">
        <v>23</v>
      </c>
      <c r="J60" s="37">
        <v>10</v>
      </c>
      <c r="K60" s="25">
        <v>12730</v>
      </c>
      <c r="L60" s="50">
        <v>0.1691</v>
      </c>
      <c r="M60" s="50">
        <v>0.1691</v>
      </c>
      <c r="N60" s="13" t="s">
        <v>23</v>
      </c>
      <c r="O60" s="54">
        <v>131062128623.55</v>
      </c>
      <c r="P60" s="24">
        <f t="shared" si="47"/>
        <v>1.9509851773525905E-2</v>
      </c>
      <c r="Q60" s="13" t="s">
        <v>23</v>
      </c>
      <c r="R60" s="37">
        <v>10</v>
      </c>
      <c r="S60" s="13" t="s">
        <v>23</v>
      </c>
      <c r="T60" s="37">
        <v>10</v>
      </c>
      <c r="U60" s="25">
        <v>12361</v>
      </c>
      <c r="V60" s="26">
        <v>0.1706</v>
      </c>
      <c r="W60" s="26">
        <v>0.1706</v>
      </c>
      <c r="X60" s="27">
        <f t="shared" si="28"/>
        <v>-3.2383540628577866E-2</v>
      </c>
      <c r="Y60" s="27">
        <f t="shared" si="29"/>
        <v>0</v>
      </c>
      <c r="Z60" s="27">
        <f t="shared" si="30"/>
        <v>-2.8986645718774549E-2</v>
      </c>
      <c r="AA60" s="20">
        <f t="shared" si="31"/>
        <v>1.5000000000000013E-3</v>
      </c>
      <c r="AB60" s="21">
        <f t="shared" si="32"/>
        <v>1.5000000000000013E-3</v>
      </c>
    </row>
    <row r="61" spans="1:28">
      <c r="A61" s="237">
        <v>53</v>
      </c>
      <c r="B61" s="236" t="s">
        <v>111</v>
      </c>
      <c r="C61" s="12" t="s">
        <v>112</v>
      </c>
      <c r="D61" s="13" t="s">
        <v>23</v>
      </c>
      <c r="E61" s="54">
        <v>876643337.13</v>
      </c>
      <c r="F61" s="24">
        <f t="shared" si="46"/>
        <v>1.3049674795669538E-4</v>
      </c>
      <c r="G61" s="13" t="s">
        <v>23</v>
      </c>
      <c r="H61" s="37">
        <v>1</v>
      </c>
      <c r="I61" s="13" t="s">
        <v>23</v>
      </c>
      <c r="J61" s="37">
        <v>1</v>
      </c>
      <c r="K61" s="25">
        <v>446</v>
      </c>
      <c r="L61" s="50">
        <v>0.18776581000000001</v>
      </c>
      <c r="M61" s="50">
        <v>0.18776581000000001</v>
      </c>
      <c r="N61" s="13" t="s">
        <v>23</v>
      </c>
      <c r="O61" s="54">
        <v>854945025.74000001</v>
      </c>
      <c r="P61" s="24">
        <f t="shared" si="47"/>
        <v>1.2726674670919053E-4</v>
      </c>
      <c r="Q61" s="13" t="s">
        <v>23</v>
      </c>
      <c r="R61" s="37">
        <v>1</v>
      </c>
      <c r="S61" s="13" t="s">
        <v>23</v>
      </c>
      <c r="T61" s="37">
        <v>1</v>
      </c>
      <c r="U61" s="25">
        <v>452</v>
      </c>
      <c r="V61" s="50">
        <v>0.18808425000000001</v>
      </c>
      <c r="W61" s="50">
        <v>0.18808425000000001</v>
      </c>
      <c r="X61" s="27">
        <f t="shared" ref="X61" si="53">((O61-E61)/E61)</f>
        <v>-2.4751584220142519E-2</v>
      </c>
      <c r="Y61" s="27">
        <f t="shared" ref="Y61" si="54">((T61-J61)/J61)</f>
        <v>0</v>
      </c>
      <c r="Z61" s="27">
        <f t="shared" ref="Z61" si="55">((U61-K61)/K61)</f>
        <v>1.3452914798206279E-2</v>
      </c>
      <c r="AA61" s="20">
        <f t="shared" ref="AA61" si="56">V61-L61</f>
        <v>3.1844000000000316E-4</v>
      </c>
      <c r="AB61" s="21">
        <f t="shared" ref="AB61" si="57">W61-M61</f>
        <v>3.1844000000000316E-4</v>
      </c>
    </row>
    <row r="62" spans="1:28">
      <c r="A62" s="237">
        <v>54</v>
      </c>
      <c r="B62" s="236" t="s">
        <v>113</v>
      </c>
      <c r="C62" s="12" t="s">
        <v>114</v>
      </c>
      <c r="D62" s="13" t="s">
        <v>23</v>
      </c>
      <c r="E62" s="49">
        <v>50614973477</v>
      </c>
      <c r="F62" s="24">
        <f t="shared" si="46"/>
        <v>7.5345230573324977E-3</v>
      </c>
      <c r="G62" s="13" t="s">
        <v>23</v>
      </c>
      <c r="H62" s="37">
        <v>100</v>
      </c>
      <c r="I62" s="13" t="s">
        <v>23</v>
      </c>
      <c r="J62" s="37">
        <v>100</v>
      </c>
      <c r="K62" s="25">
        <v>7568</v>
      </c>
      <c r="L62" s="50">
        <v>0.1696</v>
      </c>
      <c r="M62" s="50">
        <v>0.1696</v>
      </c>
      <c r="N62" s="13" t="s">
        <v>23</v>
      </c>
      <c r="O62" s="49">
        <v>51646217673</v>
      </c>
      <c r="P62" s="24">
        <f t="shared" si="47"/>
        <v>7.688033622265087E-3</v>
      </c>
      <c r="Q62" s="13" t="s">
        <v>23</v>
      </c>
      <c r="R62" s="37">
        <v>100</v>
      </c>
      <c r="S62" s="13" t="s">
        <v>23</v>
      </c>
      <c r="T62" s="37">
        <v>100</v>
      </c>
      <c r="U62" s="25">
        <v>7618</v>
      </c>
      <c r="V62" s="50">
        <v>0.1789</v>
      </c>
      <c r="W62" s="50">
        <v>0.1789</v>
      </c>
      <c r="X62" s="27">
        <f t="shared" si="28"/>
        <v>2.0374290949072782E-2</v>
      </c>
      <c r="Y62" s="27">
        <f t="shared" si="29"/>
        <v>0</v>
      </c>
      <c r="Z62" s="27">
        <f t="shared" si="30"/>
        <v>6.6067653276955605E-3</v>
      </c>
      <c r="AA62" s="20">
        <f t="shared" si="31"/>
        <v>9.3000000000000027E-3</v>
      </c>
      <c r="AB62" s="21">
        <f t="shared" si="32"/>
        <v>9.3000000000000027E-3</v>
      </c>
    </row>
    <row r="63" spans="1:28">
      <c r="A63" s="237">
        <v>55</v>
      </c>
      <c r="B63" s="236" t="s">
        <v>115</v>
      </c>
      <c r="C63" s="12" t="s">
        <v>116</v>
      </c>
      <c r="D63" s="13" t="s">
        <v>23</v>
      </c>
      <c r="E63" s="179">
        <v>305817507.80000001</v>
      </c>
      <c r="F63" s="24">
        <f t="shared" si="46"/>
        <v>4.5523861924023525E-5</v>
      </c>
      <c r="G63" s="13" t="s">
        <v>23</v>
      </c>
      <c r="H63" s="37">
        <v>1.01</v>
      </c>
      <c r="I63" s="13" t="s">
        <v>23</v>
      </c>
      <c r="J63" s="37">
        <v>1.01</v>
      </c>
      <c r="K63" s="25">
        <v>160</v>
      </c>
      <c r="L63" s="50">
        <v>0.15809999999999999</v>
      </c>
      <c r="M63" s="50">
        <v>0.15809999999999999</v>
      </c>
      <c r="N63" s="13" t="s">
        <v>23</v>
      </c>
      <c r="O63" s="179">
        <v>306167288.52999997</v>
      </c>
      <c r="P63" s="24">
        <f t="shared" si="47"/>
        <v>4.5575930132187122E-5</v>
      </c>
      <c r="Q63" s="13" t="s">
        <v>23</v>
      </c>
      <c r="R63" s="37">
        <v>1.01</v>
      </c>
      <c r="S63" s="13" t="s">
        <v>23</v>
      </c>
      <c r="T63" s="37">
        <v>1.01</v>
      </c>
      <c r="U63" s="25">
        <v>161</v>
      </c>
      <c r="V63" s="50">
        <v>0.156</v>
      </c>
      <c r="W63" s="50">
        <v>0.156</v>
      </c>
      <c r="X63" s="27">
        <f t="shared" si="28"/>
        <v>1.1437563941849619E-3</v>
      </c>
      <c r="Y63" s="27">
        <f t="shared" si="29"/>
        <v>0</v>
      </c>
      <c r="Z63" s="27">
        <f t="shared" si="30"/>
        <v>6.2500000000000003E-3</v>
      </c>
      <c r="AA63" s="20">
        <f t="shared" si="31"/>
        <v>-2.0999999999999908E-3</v>
      </c>
      <c r="AB63" s="21">
        <f t="shared" si="32"/>
        <v>-2.0999999999999908E-3</v>
      </c>
    </row>
    <row r="64" spans="1:28">
      <c r="A64" s="237">
        <v>56</v>
      </c>
      <c r="B64" s="236" t="s">
        <v>117</v>
      </c>
      <c r="C64" s="12" t="s">
        <v>51</v>
      </c>
      <c r="D64" s="13" t="s">
        <v>23</v>
      </c>
      <c r="E64" s="54">
        <v>3438043891.5500002</v>
      </c>
      <c r="F64" s="24">
        <f t="shared" si="46"/>
        <v>5.1178572650592612E-4</v>
      </c>
      <c r="G64" s="13" t="s">
        <v>23</v>
      </c>
      <c r="H64" s="37">
        <v>10</v>
      </c>
      <c r="I64" s="13" t="s">
        <v>23</v>
      </c>
      <c r="J64" s="37">
        <v>10</v>
      </c>
      <c r="K64" s="25">
        <v>1125</v>
      </c>
      <c r="L64" s="50">
        <v>0.1517</v>
      </c>
      <c r="M64" s="50">
        <v>0.1517</v>
      </c>
      <c r="N64" s="13" t="s">
        <v>23</v>
      </c>
      <c r="O64" s="54">
        <v>3885029795.4099998</v>
      </c>
      <c r="P64" s="24">
        <f t="shared" si="47"/>
        <v>5.7832385480241033E-4</v>
      </c>
      <c r="Q64" s="13" t="s">
        <v>23</v>
      </c>
      <c r="R64" s="37">
        <v>10</v>
      </c>
      <c r="S64" s="13" t="s">
        <v>23</v>
      </c>
      <c r="T64" s="37">
        <v>10</v>
      </c>
      <c r="U64" s="25">
        <v>1122</v>
      </c>
      <c r="V64" s="26">
        <v>0.15179999999999999</v>
      </c>
      <c r="W64" s="26">
        <v>0.15179999999999999</v>
      </c>
      <c r="X64" s="27">
        <f t="shared" si="28"/>
        <v>0.13001169210160418</v>
      </c>
      <c r="Y64" s="27">
        <f t="shared" si="29"/>
        <v>0</v>
      </c>
      <c r="Z64" s="27">
        <f t="shared" si="30"/>
        <v>-2.6666666666666666E-3</v>
      </c>
      <c r="AA64" s="20">
        <f t="shared" si="31"/>
        <v>9.9999999999988987E-5</v>
      </c>
      <c r="AB64" s="21">
        <f t="shared" si="32"/>
        <v>9.9999999999988987E-5</v>
      </c>
    </row>
    <row r="65" spans="1:28" ht="15.6" customHeight="1">
      <c r="A65" s="237">
        <v>57</v>
      </c>
      <c r="B65" s="236" t="s">
        <v>118</v>
      </c>
      <c r="C65" s="12" t="s">
        <v>119</v>
      </c>
      <c r="D65" s="13" t="s">
        <v>23</v>
      </c>
      <c r="E65" s="54">
        <v>2484283628</v>
      </c>
      <c r="F65" s="24">
        <f t="shared" si="46"/>
        <v>3.6980938624071879E-4</v>
      </c>
      <c r="G65" s="13" t="s">
        <v>23</v>
      </c>
      <c r="H65" s="37">
        <v>1</v>
      </c>
      <c r="I65" s="13" t="s">
        <v>23</v>
      </c>
      <c r="J65" s="37">
        <v>1</v>
      </c>
      <c r="K65" s="25">
        <v>338</v>
      </c>
      <c r="L65" s="50">
        <v>0.18099999999999999</v>
      </c>
      <c r="M65" s="50">
        <v>0.18099999999999999</v>
      </c>
      <c r="N65" s="13" t="s">
        <v>23</v>
      </c>
      <c r="O65" s="54">
        <v>2502733087</v>
      </c>
      <c r="P65" s="24">
        <f t="shared" si="47"/>
        <v>3.7255576472680011E-4</v>
      </c>
      <c r="Q65" s="13" t="s">
        <v>23</v>
      </c>
      <c r="R65" s="37">
        <v>1</v>
      </c>
      <c r="S65" s="13" t="s">
        <v>23</v>
      </c>
      <c r="T65" s="37">
        <v>1</v>
      </c>
      <c r="U65" s="25">
        <v>341</v>
      </c>
      <c r="V65" s="26">
        <v>0.19239999999999999</v>
      </c>
      <c r="W65" s="26">
        <v>0.19239999999999999</v>
      </c>
      <c r="X65" s="27">
        <f t="shared" si="28"/>
        <v>7.4264704690152235E-3</v>
      </c>
      <c r="Y65" s="27">
        <f t="shared" si="29"/>
        <v>0</v>
      </c>
      <c r="Z65" s="27">
        <f t="shared" si="30"/>
        <v>8.8757396449704144E-3</v>
      </c>
      <c r="AA65" s="20">
        <f t="shared" si="31"/>
        <v>1.1399999999999993E-2</v>
      </c>
      <c r="AB65" s="21">
        <f t="shared" si="32"/>
        <v>1.1399999999999993E-2</v>
      </c>
    </row>
    <row r="66" spans="1:28">
      <c r="A66" s="237">
        <v>58</v>
      </c>
      <c r="B66" s="236" t="s">
        <v>120</v>
      </c>
      <c r="C66" s="12" t="s">
        <v>121</v>
      </c>
      <c r="D66" s="13" t="s">
        <v>23</v>
      </c>
      <c r="E66" s="54">
        <v>3473261443.1145</v>
      </c>
      <c r="F66" s="24">
        <f t="shared" si="46"/>
        <v>5.1702819599780674E-4</v>
      </c>
      <c r="G66" s="13" t="s">
        <v>23</v>
      </c>
      <c r="H66" s="37">
        <v>1</v>
      </c>
      <c r="I66" s="13" t="s">
        <v>23</v>
      </c>
      <c r="J66" s="37">
        <v>1</v>
      </c>
      <c r="K66" s="25">
        <v>4364</v>
      </c>
      <c r="L66" s="50">
        <v>0.17699999999999999</v>
      </c>
      <c r="M66" s="50">
        <v>0.17699999999999999</v>
      </c>
      <c r="N66" s="13" t="s">
        <v>23</v>
      </c>
      <c r="O66" s="54">
        <v>3663145661.1199999</v>
      </c>
      <c r="P66" s="24">
        <f t="shared" si="47"/>
        <v>5.4529427855213447E-4</v>
      </c>
      <c r="Q66" s="13" t="s">
        <v>23</v>
      </c>
      <c r="R66" s="37">
        <v>1</v>
      </c>
      <c r="S66" s="13" t="s">
        <v>23</v>
      </c>
      <c r="T66" s="37">
        <v>1</v>
      </c>
      <c r="U66" s="25">
        <v>4485</v>
      </c>
      <c r="V66" s="50">
        <v>0.17730000000000001</v>
      </c>
      <c r="W66" s="26">
        <v>0.17730000000000001</v>
      </c>
      <c r="X66" s="27">
        <f t="shared" si="28"/>
        <v>5.4670292206747677E-2</v>
      </c>
      <c r="Y66" s="27">
        <f t="shared" si="29"/>
        <v>0</v>
      </c>
      <c r="Z66" s="27">
        <f t="shared" si="30"/>
        <v>2.7726856095325391E-2</v>
      </c>
      <c r="AA66" s="20">
        <f t="shared" si="31"/>
        <v>3.0000000000002247E-4</v>
      </c>
      <c r="AB66" s="21">
        <f t="shared" si="32"/>
        <v>3.0000000000002247E-4</v>
      </c>
    </row>
    <row r="67" spans="1:28">
      <c r="A67" s="237">
        <v>59</v>
      </c>
      <c r="B67" s="236" t="s">
        <v>122</v>
      </c>
      <c r="C67" s="12" t="s">
        <v>123</v>
      </c>
      <c r="D67" s="13" t="s">
        <v>23</v>
      </c>
      <c r="E67" s="54">
        <v>1251500591.5</v>
      </c>
      <c r="F67" s="24">
        <f t="shared" si="46"/>
        <v>1.8629783669069509E-4</v>
      </c>
      <c r="G67" s="13" t="s">
        <v>23</v>
      </c>
      <c r="H67" s="37">
        <v>1</v>
      </c>
      <c r="I67" s="13" t="s">
        <v>23</v>
      </c>
      <c r="J67" s="37">
        <v>1</v>
      </c>
      <c r="K67" s="25">
        <v>61</v>
      </c>
      <c r="L67" s="50">
        <v>0.16650000000000001</v>
      </c>
      <c r="M67" s="50">
        <v>0.16650000000000001</v>
      </c>
      <c r="N67" s="13" t="s">
        <v>23</v>
      </c>
      <c r="O67" s="54">
        <v>1754178142.0999999</v>
      </c>
      <c r="P67" s="24">
        <f t="shared" si="47"/>
        <v>2.6112619943043205E-4</v>
      </c>
      <c r="Q67" s="13" t="s">
        <v>23</v>
      </c>
      <c r="R67" s="37">
        <v>1</v>
      </c>
      <c r="S67" s="13" t="s">
        <v>23</v>
      </c>
      <c r="T67" s="37">
        <v>1</v>
      </c>
      <c r="U67" s="25">
        <v>62</v>
      </c>
      <c r="V67" s="50">
        <v>0.1628</v>
      </c>
      <c r="W67" s="26">
        <v>0.1628</v>
      </c>
      <c r="X67" s="27">
        <f t="shared" si="28"/>
        <v>0.40165985858425374</v>
      </c>
      <c r="Y67" s="27">
        <f t="shared" si="29"/>
        <v>0</v>
      </c>
      <c r="Z67" s="27">
        <f t="shared" si="30"/>
        <v>1.6393442622950821E-2</v>
      </c>
      <c r="AA67" s="20">
        <f t="shared" si="31"/>
        <v>-3.7000000000000088E-3</v>
      </c>
      <c r="AB67" s="21">
        <f t="shared" si="32"/>
        <v>-3.7000000000000088E-3</v>
      </c>
    </row>
    <row r="68" spans="1:28">
      <c r="A68" s="237">
        <v>60</v>
      </c>
      <c r="B68" s="236" t="s">
        <v>124</v>
      </c>
      <c r="C68" s="12" t="s">
        <v>125</v>
      </c>
      <c r="D68" s="13" t="s">
        <v>23</v>
      </c>
      <c r="E68" s="54">
        <v>29233764373.363598</v>
      </c>
      <c r="F68" s="24">
        <f t="shared" si="46"/>
        <v>4.3517255190071973E-3</v>
      </c>
      <c r="G68" s="13" t="s">
        <v>23</v>
      </c>
      <c r="H68" s="37">
        <v>100</v>
      </c>
      <c r="I68" s="13" t="s">
        <v>23</v>
      </c>
      <c r="J68" s="37">
        <v>100</v>
      </c>
      <c r="K68" s="25">
        <v>169</v>
      </c>
      <c r="L68" s="50">
        <v>0.16739999999999999</v>
      </c>
      <c r="M68" s="50">
        <v>0.16739999999999999</v>
      </c>
      <c r="N68" s="13" t="s">
        <v>23</v>
      </c>
      <c r="O68" s="54">
        <v>31273469425.354702</v>
      </c>
      <c r="P68" s="24">
        <f t="shared" si="47"/>
        <v>4.6553551307340121E-3</v>
      </c>
      <c r="Q68" s="13" t="s">
        <v>23</v>
      </c>
      <c r="R68" s="37">
        <v>100</v>
      </c>
      <c r="S68" s="13" t="s">
        <v>23</v>
      </c>
      <c r="T68" s="37">
        <v>100</v>
      </c>
      <c r="U68" s="25">
        <v>169</v>
      </c>
      <c r="V68" s="26">
        <v>0.16719999999999999</v>
      </c>
      <c r="W68" s="26">
        <v>0.16719999999999999</v>
      </c>
      <c r="X68" s="27">
        <f t="shared" si="28"/>
        <v>6.9772234117395623E-2</v>
      </c>
      <c r="Y68" s="27">
        <f t="shared" si="29"/>
        <v>0</v>
      </c>
      <c r="Z68" s="27">
        <f t="shared" si="30"/>
        <v>0</v>
      </c>
      <c r="AA68" s="20">
        <f t="shared" si="31"/>
        <v>-2.0000000000000573E-4</v>
      </c>
      <c r="AB68" s="21">
        <f t="shared" si="32"/>
        <v>-2.0000000000000573E-4</v>
      </c>
    </row>
    <row r="69" spans="1:28">
      <c r="A69" s="237">
        <v>61</v>
      </c>
      <c r="B69" s="236" t="s">
        <v>126</v>
      </c>
      <c r="C69" s="12" t="s">
        <v>86</v>
      </c>
      <c r="D69" s="13" t="s">
        <v>23</v>
      </c>
      <c r="E69" s="54">
        <v>518677500</v>
      </c>
      <c r="F69" s="24">
        <f t="shared" si="46"/>
        <v>7.7210108286343543E-5</v>
      </c>
      <c r="G69" s="13" t="s">
        <v>23</v>
      </c>
      <c r="H69" s="37">
        <v>1000</v>
      </c>
      <c r="I69" s="13" t="s">
        <v>23</v>
      </c>
      <c r="J69" s="37">
        <v>1000</v>
      </c>
      <c r="K69" s="25">
        <v>73</v>
      </c>
      <c r="L69" s="50">
        <v>0.20526</v>
      </c>
      <c r="M69" s="50">
        <v>0.20526</v>
      </c>
      <c r="N69" s="13" t="s">
        <v>23</v>
      </c>
      <c r="O69" s="54">
        <v>788884207.75999999</v>
      </c>
      <c r="P69" s="24">
        <f t="shared" si="47"/>
        <v>1.1743296192053046E-4</v>
      </c>
      <c r="Q69" s="13" t="s">
        <v>23</v>
      </c>
      <c r="R69" s="37">
        <v>1000</v>
      </c>
      <c r="S69" s="13" t="s">
        <v>23</v>
      </c>
      <c r="T69" s="37">
        <v>1000</v>
      </c>
      <c r="U69" s="25">
        <v>74</v>
      </c>
      <c r="V69" s="50">
        <v>0.19009999999999999</v>
      </c>
      <c r="W69" s="50">
        <v>0.19009999999999999</v>
      </c>
      <c r="X69" s="27">
        <f t="shared" ref="X69:X70" si="58">((O69-E69)/E69)</f>
        <v>0.52095320841948989</v>
      </c>
      <c r="Y69" s="27">
        <f t="shared" ref="Y69:Y70" si="59">((T69-J69)/J69)</f>
        <v>0</v>
      </c>
      <c r="Z69" s="27">
        <f t="shared" ref="Z69:Z70" si="60">((U69-K69)/K69)</f>
        <v>1.3698630136986301E-2</v>
      </c>
      <c r="AA69" s="20">
        <f t="shared" ref="AA69:AA70" si="61">V69-L69</f>
        <v>-1.5160000000000007E-2</v>
      </c>
      <c r="AB69" s="21">
        <f t="shared" ref="AB69:AB70" si="62">W69-M69</f>
        <v>-1.5160000000000007E-2</v>
      </c>
    </row>
    <row r="70" spans="1:28">
      <c r="A70" s="237">
        <v>62</v>
      </c>
      <c r="B70" s="236" t="s">
        <v>353</v>
      </c>
      <c r="C70" s="12" t="s">
        <v>260</v>
      </c>
      <c r="D70" s="13" t="s">
        <v>23</v>
      </c>
      <c r="E70" s="54">
        <v>1490702833.8599999</v>
      </c>
      <c r="F70" s="24">
        <f t="shared" si="46"/>
        <v>2.2190537901699956E-4</v>
      </c>
      <c r="G70" s="13" t="s">
        <v>23</v>
      </c>
      <c r="H70" s="37">
        <v>100</v>
      </c>
      <c r="I70" s="13" t="s">
        <v>23</v>
      </c>
      <c r="J70" s="37">
        <v>100</v>
      </c>
      <c r="K70" s="25">
        <v>273</v>
      </c>
      <c r="L70" s="50">
        <v>0.1694</v>
      </c>
      <c r="M70" s="50">
        <v>0.1694</v>
      </c>
      <c r="N70" s="13" t="s">
        <v>23</v>
      </c>
      <c r="O70" s="54">
        <v>1845474355.6099999</v>
      </c>
      <c r="P70" s="24">
        <f t="shared" si="47"/>
        <v>2.7471651428164547E-4</v>
      </c>
      <c r="Q70" s="13" t="s">
        <v>23</v>
      </c>
      <c r="R70" s="37">
        <v>100</v>
      </c>
      <c r="S70" s="13" t="s">
        <v>23</v>
      </c>
      <c r="T70" s="37">
        <v>100</v>
      </c>
      <c r="U70" s="25">
        <v>280</v>
      </c>
      <c r="V70" s="50">
        <v>0.19409999999999999</v>
      </c>
      <c r="W70" s="50">
        <v>0.19409999999999999</v>
      </c>
      <c r="X70" s="27">
        <f t="shared" si="58"/>
        <v>0.23798943269689829</v>
      </c>
      <c r="Y70" s="27">
        <f t="shared" si="59"/>
        <v>0</v>
      </c>
      <c r="Z70" s="27">
        <f t="shared" si="60"/>
        <v>2.564102564102564E-2</v>
      </c>
      <c r="AA70" s="20">
        <f t="shared" si="61"/>
        <v>2.47E-2</v>
      </c>
      <c r="AB70" s="21">
        <f t="shared" si="62"/>
        <v>2.47E-2</v>
      </c>
    </row>
    <row r="71" spans="1:28">
      <c r="A71" s="237">
        <v>63</v>
      </c>
      <c r="B71" s="236" t="s">
        <v>127</v>
      </c>
      <c r="C71" s="12" t="s">
        <v>41</v>
      </c>
      <c r="D71" s="13" t="s">
        <v>23</v>
      </c>
      <c r="E71" s="75">
        <v>3472578830.8000002</v>
      </c>
      <c r="F71" s="24">
        <f t="shared" si="46"/>
        <v>5.1692658262394704E-4</v>
      </c>
      <c r="G71" s="13" t="s">
        <v>23</v>
      </c>
      <c r="H71" s="23">
        <v>1</v>
      </c>
      <c r="I71" s="13" t="s">
        <v>23</v>
      </c>
      <c r="J71" s="23">
        <v>1</v>
      </c>
      <c r="K71" s="25">
        <v>3112</v>
      </c>
      <c r="L71" s="50">
        <v>0.1724</v>
      </c>
      <c r="M71" s="50">
        <v>0.1724</v>
      </c>
      <c r="N71" s="13" t="s">
        <v>23</v>
      </c>
      <c r="O71" s="75">
        <v>4107384612.3800001</v>
      </c>
      <c r="P71" s="24">
        <f t="shared" si="47"/>
        <v>6.1142349667282856E-4</v>
      </c>
      <c r="Q71" s="13" t="s">
        <v>23</v>
      </c>
      <c r="R71" s="23">
        <v>1</v>
      </c>
      <c r="S71" s="13" t="s">
        <v>23</v>
      </c>
      <c r="T71" s="23">
        <v>1</v>
      </c>
      <c r="U71" s="25">
        <v>3112</v>
      </c>
      <c r="V71" s="50">
        <v>0.16877700000000001</v>
      </c>
      <c r="W71" s="26">
        <v>0.16877700000000001</v>
      </c>
      <c r="X71" s="27">
        <f t="shared" si="28"/>
        <v>0.18280529039387008</v>
      </c>
      <c r="Y71" s="27">
        <f t="shared" si="29"/>
        <v>0</v>
      </c>
      <c r="Z71" s="27">
        <f t="shared" si="30"/>
        <v>0</v>
      </c>
      <c r="AA71" s="20">
        <f t="shared" si="31"/>
        <v>-3.6229999999999873E-3</v>
      </c>
      <c r="AB71" s="21">
        <f t="shared" si="32"/>
        <v>-3.6229999999999873E-3</v>
      </c>
    </row>
    <row r="72" spans="1:28">
      <c r="A72" s="237">
        <v>64</v>
      </c>
      <c r="B72" s="236" t="s">
        <v>128</v>
      </c>
      <c r="C72" s="12" t="s">
        <v>55</v>
      </c>
      <c r="D72" s="13" t="s">
        <v>23</v>
      </c>
      <c r="E72" s="49">
        <v>3125942273504.1099</v>
      </c>
      <c r="F72" s="24">
        <f t="shared" si="46"/>
        <v>0.46532641464900881</v>
      </c>
      <c r="G72" s="13" t="s">
        <v>23</v>
      </c>
      <c r="H72" s="37">
        <v>100</v>
      </c>
      <c r="I72" s="13" t="s">
        <v>23</v>
      </c>
      <c r="J72" s="37">
        <v>100</v>
      </c>
      <c r="K72" s="25">
        <v>386718</v>
      </c>
      <c r="L72" s="50">
        <v>0.16589999999999999</v>
      </c>
      <c r="M72" s="50">
        <v>0.16589999999999999</v>
      </c>
      <c r="N72" s="13" t="s">
        <v>23</v>
      </c>
      <c r="O72" s="49">
        <v>3141305442370.52</v>
      </c>
      <c r="P72" s="24">
        <f t="shared" si="47"/>
        <v>0.46761336932083647</v>
      </c>
      <c r="Q72" s="13" t="s">
        <v>23</v>
      </c>
      <c r="R72" s="37">
        <v>100</v>
      </c>
      <c r="S72" s="13" t="s">
        <v>23</v>
      </c>
      <c r="T72" s="37">
        <v>100</v>
      </c>
      <c r="U72" s="25">
        <v>390143</v>
      </c>
      <c r="V72" s="50">
        <v>0.1673</v>
      </c>
      <c r="W72" s="50">
        <v>0.1673</v>
      </c>
      <c r="X72" s="27">
        <f t="shared" si="28"/>
        <v>4.9147321102601151E-3</v>
      </c>
      <c r="Y72" s="27">
        <f t="shared" si="29"/>
        <v>0</v>
      </c>
      <c r="Z72" s="27">
        <f t="shared" si="30"/>
        <v>8.856582832968727E-3</v>
      </c>
      <c r="AA72" s="20">
        <f t="shared" si="31"/>
        <v>1.4000000000000123E-3</v>
      </c>
      <c r="AB72" s="21">
        <f t="shared" si="32"/>
        <v>1.4000000000000123E-3</v>
      </c>
    </row>
    <row r="73" spans="1:28">
      <c r="A73" s="237">
        <v>65</v>
      </c>
      <c r="B73" s="236" t="s">
        <v>129</v>
      </c>
      <c r="C73" s="34" t="s">
        <v>130</v>
      </c>
      <c r="D73" s="13" t="s">
        <v>23</v>
      </c>
      <c r="E73" s="49">
        <v>21751421469.240002</v>
      </c>
      <c r="F73" s="24">
        <f t="shared" si="46"/>
        <v>3.2379071909267674E-3</v>
      </c>
      <c r="G73" s="13" t="s">
        <v>23</v>
      </c>
      <c r="H73" s="37">
        <v>100</v>
      </c>
      <c r="I73" s="13" t="s">
        <v>23</v>
      </c>
      <c r="J73" s="37">
        <v>100</v>
      </c>
      <c r="K73" s="25">
        <v>2274</v>
      </c>
      <c r="L73" s="50">
        <v>0.186</v>
      </c>
      <c r="M73" s="50">
        <v>0.186</v>
      </c>
      <c r="N73" s="13" t="s">
        <v>23</v>
      </c>
      <c r="O73" s="48">
        <v>22531455250.369999</v>
      </c>
      <c r="P73" s="24">
        <f t="shared" si="47"/>
        <v>3.3540226821675732E-3</v>
      </c>
      <c r="Q73" s="13" t="s">
        <v>23</v>
      </c>
      <c r="R73" s="37">
        <v>100</v>
      </c>
      <c r="S73" s="13" t="s">
        <v>23</v>
      </c>
      <c r="T73" s="37">
        <v>100</v>
      </c>
      <c r="U73" s="25">
        <v>2297</v>
      </c>
      <c r="V73" s="26">
        <v>0.18668199999999999</v>
      </c>
      <c r="W73" s="50">
        <v>0.18668199999999999</v>
      </c>
      <c r="X73" s="27">
        <f t="shared" si="28"/>
        <v>3.5861278410382974E-2</v>
      </c>
      <c r="Y73" s="27">
        <f t="shared" si="29"/>
        <v>0</v>
      </c>
      <c r="Z73" s="27">
        <f t="shared" si="30"/>
        <v>1.0114335971855761E-2</v>
      </c>
      <c r="AA73" s="20">
        <f t="shared" si="31"/>
        <v>6.8199999999998817E-4</v>
      </c>
      <c r="AB73" s="21">
        <f t="shared" si="32"/>
        <v>6.8199999999998817E-4</v>
      </c>
    </row>
    <row r="74" spans="1:28">
      <c r="A74" s="237">
        <v>66</v>
      </c>
      <c r="B74" s="239" t="s">
        <v>131</v>
      </c>
      <c r="C74" s="12" t="s">
        <v>132</v>
      </c>
      <c r="D74" s="13" t="s">
        <v>23</v>
      </c>
      <c r="E74" s="49">
        <v>23754281800.380001</v>
      </c>
      <c r="F74" s="24">
        <f t="shared" si="46"/>
        <v>3.5360521134455603E-3</v>
      </c>
      <c r="G74" s="13" t="s">
        <v>23</v>
      </c>
      <c r="H74" s="37">
        <v>1</v>
      </c>
      <c r="I74" s="13" t="s">
        <v>23</v>
      </c>
      <c r="J74" s="37">
        <v>1</v>
      </c>
      <c r="K74" s="25">
        <v>1236</v>
      </c>
      <c r="L74" s="50">
        <v>0.18304200000000001</v>
      </c>
      <c r="M74" s="50">
        <v>0.18304200000000001</v>
      </c>
      <c r="N74" s="13" t="s">
        <v>23</v>
      </c>
      <c r="O74" s="49">
        <v>23813489332.110001</v>
      </c>
      <c r="P74" s="24">
        <f t="shared" ref="P74:P79" si="63">(O74/$O$80)</f>
        <v>3.5448657210075626E-3</v>
      </c>
      <c r="Q74" s="13" t="s">
        <v>23</v>
      </c>
      <c r="R74" s="37">
        <v>1</v>
      </c>
      <c r="S74" s="13" t="s">
        <v>23</v>
      </c>
      <c r="T74" s="37">
        <v>1</v>
      </c>
      <c r="U74" s="25">
        <v>1233</v>
      </c>
      <c r="V74" s="26">
        <v>0.18337600000000001</v>
      </c>
      <c r="W74" s="26">
        <v>0.18337600000000001</v>
      </c>
      <c r="X74" s="27">
        <f t="shared" si="28"/>
        <v>2.4924993408578823E-3</v>
      </c>
      <c r="Y74" s="27">
        <f t="shared" si="29"/>
        <v>0</v>
      </c>
      <c r="Z74" s="27">
        <f t="shared" si="30"/>
        <v>-2.4271844660194173E-3</v>
      </c>
      <c r="AA74" s="20">
        <f t="shared" si="31"/>
        <v>3.3400000000000096E-4</v>
      </c>
      <c r="AB74" s="21">
        <f t="shared" si="32"/>
        <v>3.3400000000000096E-4</v>
      </c>
    </row>
    <row r="75" spans="1:28">
      <c r="A75" s="237">
        <v>67</v>
      </c>
      <c r="B75" s="236" t="s">
        <v>133</v>
      </c>
      <c r="C75" s="12" t="s">
        <v>58</v>
      </c>
      <c r="D75" s="13" t="s">
        <v>23</v>
      </c>
      <c r="E75" s="49">
        <v>276056715616.31</v>
      </c>
      <c r="F75" s="24">
        <f t="shared" si="46"/>
        <v>4.1093683273146879E-2</v>
      </c>
      <c r="G75" s="13" t="s">
        <v>23</v>
      </c>
      <c r="H75" s="37">
        <v>1</v>
      </c>
      <c r="I75" s="13" t="s">
        <v>23</v>
      </c>
      <c r="J75" s="37">
        <v>1</v>
      </c>
      <c r="K75" s="25">
        <v>100000</v>
      </c>
      <c r="L75" s="50">
        <v>0.17499999999999999</v>
      </c>
      <c r="M75" s="50">
        <v>0.17499999999999999</v>
      </c>
      <c r="N75" s="13" t="s">
        <v>23</v>
      </c>
      <c r="O75" s="49">
        <v>276651136372.10999</v>
      </c>
      <c r="P75" s="24">
        <f t="shared" si="63"/>
        <v>4.1182168489727444E-2</v>
      </c>
      <c r="Q75" s="13" t="s">
        <v>23</v>
      </c>
      <c r="R75" s="37">
        <v>1</v>
      </c>
      <c r="S75" s="13" t="s">
        <v>23</v>
      </c>
      <c r="T75" s="37">
        <v>1</v>
      </c>
      <c r="U75" s="25">
        <v>100000</v>
      </c>
      <c r="V75" s="50">
        <v>0.1731</v>
      </c>
      <c r="W75" s="50">
        <v>0.1731</v>
      </c>
      <c r="X75" s="27">
        <f t="shared" si="28"/>
        <v>2.1532559150858354E-3</v>
      </c>
      <c r="Y75" s="27">
        <f t="shared" si="29"/>
        <v>0</v>
      </c>
      <c r="Z75" s="27">
        <f t="shared" si="30"/>
        <v>0</v>
      </c>
      <c r="AA75" s="20">
        <f t="shared" si="31"/>
        <v>-1.899999999999985E-3</v>
      </c>
      <c r="AB75" s="21">
        <f t="shared" si="32"/>
        <v>-1.899999999999985E-3</v>
      </c>
    </row>
    <row r="76" spans="1:28">
      <c r="A76" s="237">
        <v>68</v>
      </c>
      <c r="B76" s="236" t="s">
        <v>134</v>
      </c>
      <c r="C76" s="12" t="s">
        <v>135</v>
      </c>
      <c r="D76" s="13" t="s">
        <v>23</v>
      </c>
      <c r="E76" s="54">
        <v>3568221977.1314001</v>
      </c>
      <c r="F76" s="24">
        <f t="shared" si="46"/>
        <v>5.3116398001460687E-4</v>
      </c>
      <c r="G76" s="13" t="s">
        <v>23</v>
      </c>
      <c r="H76" s="37">
        <v>1</v>
      </c>
      <c r="I76" s="13" t="s">
        <v>23</v>
      </c>
      <c r="J76" s="37">
        <v>1</v>
      </c>
      <c r="K76" s="25">
        <v>175</v>
      </c>
      <c r="L76" s="50">
        <v>0.17313186525309215</v>
      </c>
      <c r="M76" s="50">
        <v>0.17313186525309215</v>
      </c>
      <c r="N76" s="13" t="s">
        <v>23</v>
      </c>
      <c r="O76" s="54">
        <v>3652696818.3499999</v>
      </c>
      <c r="P76" s="24">
        <f t="shared" si="63"/>
        <v>5.4373886833723468E-4</v>
      </c>
      <c r="Q76" s="13" t="s">
        <v>23</v>
      </c>
      <c r="R76" s="37">
        <v>1</v>
      </c>
      <c r="S76" s="13" t="s">
        <v>23</v>
      </c>
      <c r="T76" s="37">
        <v>1</v>
      </c>
      <c r="U76" s="25">
        <v>178</v>
      </c>
      <c r="V76" s="50">
        <v>0.164785043710443</v>
      </c>
      <c r="W76" s="50">
        <v>0.164785043710443</v>
      </c>
      <c r="X76" s="27">
        <f t="shared" si="28"/>
        <v>2.3674211346714377E-2</v>
      </c>
      <c r="Y76" s="27">
        <f t="shared" si="29"/>
        <v>0</v>
      </c>
      <c r="Z76" s="27">
        <f t="shared" si="30"/>
        <v>1.7142857142857144E-2</v>
      </c>
      <c r="AA76" s="20">
        <f t="shared" si="31"/>
        <v>-8.3468215426491521E-3</v>
      </c>
      <c r="AB76" s="21">
        <f t="shared" si="32"/>
        <v>-8.3468215426491521E-3</v>
      </c>
    </row>
    <row r="77" spans="1:28">
      <c r="A77" s="237">
        <v>69</v>
      </c>
      <c r="B77" s="236" t="s">
        <v>136</v>
      </c>
      <c r="C77" s="12" t="s">
        <v>137</v>
      </c>
      <c r="D77" s="13" t="s">
        <v>23</v>
      </c>
      <c r="E77" s="49">
        <v>13136026307.77</v>
      </c>
      <c r="F77" s="24">
        <f t="shared" si="46"/>
        <v>1.9554231939407037E-3</v>
      </c>
      <c r="G77" s="13" t="s">
        <v>23</v>
      </c>
      <c r="H77" s="37">
        <v>1</v>
      </c>
      <c r="I77" s="13" t="s">
        <v>23</v>
      </c>
      <c r="J77" s="37">
        <v>1</v>
      </c>
      <c r="K77" s="25">
        <v>797</v>
      </c>
      <c r="L77" s="50">
        <v>0.18890000000000001</v>
      </c>
      <c r="M77" s="50">
        <v>0.18890000000000001</v>
      </c>
      <c r="N77" s="13" t="s">
        <v>23</v>
      </c>
      <c r="O77" s="49">
        <v>12780289520.34</v>
      </c>
      <c r="P77" s="24">
        <f>(O77/$O$80)</f>
        <v>1.9024683696444767E-3</v>
      </c>
      <c r="Q77" s="13" t="s">
        <v>23</v>
      </c>
      <c r="R77" s="37">
        <v>1</v>
      </c>
      <c r="S77" s="13" t="s">
        <v>23</v>
      </c>
      <c r="T77" s="37">
        <v>1</v>
      </c>
      <c r="U77" s="25">
        <v>797</v>
      </c>
      <c r="V77" s="50">
        <v>0.1744</v>
      </c>
      <c r="W77" s="50">
        <v>0.1744</v>
      </c>
      <c r="X77" s="27">
        <f t="shared" si="28"/>
        <v>-2.7081004490648812E-2</v>
      </c>
      <c r="Y77" s="27">
        <f t="shared" si="29"/>
        <v>0</v>
      </c>
      <c r="Z77" s="27">
        <f t="shared" si="30"/>
        <v>0</v>
      </c>
      <c r="AA77" s="20">
        <f t="shared" si="31"/>
        <v>-1.4500000000000013E-2</v>
      </c>
      <c r="AB77" s="21">
        <f t="shared" si="32"/>
        <v>-1.4500000000000013E-2</v>
      </c>
    </row>
    <row r="78" spans="1:28">
      <c r="A78" s="237">
        <v>70</v>
      </c>
      <c r="B78" s="236" t="s">
        <v>138</v>
      </c>
      <c r="C78" s="12" t="s">
        <v>60</v>
      </c>
      <c r="D78" s="13" t="s">
        <v>23</v>
      </c>
      <c r="E78" s="49">
        <v>23932177984.630001</v>
      </c>
      <c r="F78" s="24">
        <f t="shared" si="46"/>
        <v>3.5625336624806928E-3</v>
      </c>
      <c r="G78" s="13" t="s">
        <v>23</v>
      </c>
      <c r="H78" s="37">
        <v>1</v>
      </c>
      <c r="I78" s="13" t="s">
        <v>23</v>
      </c>
      <c r="J78" s="37">
        <v>1</v>
      </c>
      <c r="K78" s="25">
        <v>11300</v>
      </c>
      <c r="L78" s="50">
        <v>0.1676</v>
      </c>
      <c r="M78" s="50">
        <v>0.1676</v>
      </c>
      <c r="N78" s="13" t="s">
        <v>23</v>
      </c>
      <c r="O78" s="48">
        <v>25786271763.610001</v>
      </c>
      <c r="P78" s="24">
        <f t="shared" si="63"/>
        <v>3.8385332603967036E-3</v>
      </c>
      <c r="Q78" s="13" t="s">
        <v>23</v>
      </c>
      <c r="R78" s="37">
        <v>1</v>
      </c>
      <c r="S78" s="13" t="s">
        <v>23</v>
      </c>
      <c r="T78" s="37">
        <v>1</v>
      </c>
      <c r="U78" s="25">
        <v>11485</v>
      </c>
      <c r="V78" s="26">
        <v>0.15559999999999999</v>
      </c>
      <c r="W78" s="50">
        <v>0.15559999999999999</v>
      </c>
      <c r="X78" s="27">
        <f t="shared" si="28"/>
        <v>7.7472839294892293E-2</v>
      </c>
      <c r="Y78" s="27">
        <f t="shared" si="29"/>
        <v>0</v>
      </c>
      <c r="Z78" s="27">
        <f t="shared" si="30"/>
        <v>1.6371681415929203E-2</v>
      </c>
      <c r="AA78" s="20">
        <f t="shared" si="31"/>
        <v>-1.2000000000000011E-2</v>
      </c>
      <c r="AB78" s="21">
        <f t="shared" si="32"/>
        <v>-1.2000000000000011E-2</v>
      </c>
    </row>
    <row r="79" spans="1:28">
      <c r="A79" s="237">
        <v>71</v>
      </c>
      <c r="B79" s="236" t="s">
        <v>139</v>
      </c>
      <c r="C79" s="12" t="s">
        <v>140</v>
      </c>
      <c r="D79" s="13" t="s">
        <v>23</v>
      </c>
      <c r="E79" s="49">
        <v>169277357328.35999</v>
      </c>
      <c r="F79" s="24">
        <f t="shared" si="46"/>
        <v>2.5198554187811781E-2</v>
      </c>
      <c r="G79" s="13" t="s">
        <v>23</v>
      </c>
      <c r="H79" s="37">
        <v>1</v>
      </c>
      <c r="I79" s="13" t="s">
        <v>23</v>
      </c>
      <c r="J79" s="37">
        <v>1</v>
      </c>
      <c r="K79" s="25">
        <v>9741</v>
      </c>
      <c r="L79" s="50">
        <v>0.16089999999999999</v>
      </c>
      <c r="M79" s="50">
        <v>0.16089999999999999</v>
      </c>
      <c r="N79" s="13" t="s">
        <v>23</v>
      </c>
      <c r="O79" s="49">
        <v>169913623854.98001</v>
      </c>
      <c r="P79" s="24">
        <f t="shared" si="63"/>
        <v>2.5293268547735448E-2</v>
      </c>
      <c r="Q79" s="13" t="s">
        <v>23</v>
      </c>
      <c r="R79" s="37">
        <v>1</v>
      </c>
      <c r="S79" s="13" t="s">
        <v>23</v>
      </c>
      <c r="T79" s="37">
        <v>1</v>
      </c>
      <c r="U79" s="25">
        <v>9800</v>
      </c>
      <c r="V79" s="50">
        <v>0.1588</v>
      </c>
      <c r="W79" s="50">
        <v>0.1588</v>
      </c>
      <c r="X79" s="27">
        <f t="shared" si="28"/>
        <v>3.7587219972120178E-3</v>
      </c>
      <c r="Y79" s="27">
        <f t="shared" si="29"/>
        <v>0</v>
      </c>
      <c r="Z79" s="27">
        <f t="shared" si="30"/>
        <v>6.0568730109844988E-3</v>
      </c>
      <c r="AA79" s="20">
        <f t="shared" si="31"/>
        <v>-2.0999999999999908E-3</v>
      </c>
      <c r="AB79" s="21">
        <f t="shared" si="32"/>
        <v>-2.0999999999999908E-3</v>
      </c>
    </row>
    <row r="80" spans="1:28">
      <c r="B80" s="38"/>
      <c r="C80" s="39" t="s">
        <v>63</v>
      </c>
      <c r="D80" s="40" t="s">
        <v>23</v>
      </c>
      <c r="E80" s="59">
        <f>SUM(E31:E79)</f>
        <v>6671931339034.2871</v>
      </c>
      <c r="F80" s="42">
        <f>(E80/$E$246)</f>
        <v>0.68174076449342891</v>
      </c>
      <c r="G80" s="13" t="s">
        <v>23</v>
      </c>
      <c r="H80" s="43"/>
      <c r="I80" s="13"/>
      <c r="J80" s="53"/>
      <c r="K80" s="45">
        <f>SUM(K31:K79)</f>
        <v>921791</v>
      </c>
      <c r="L80" s="60"/>
      <c r="M80" s="60"/>
      <c r="N80" s="13"/>
      <c r="O80" s="59">
        <f>SUM(O31:O79)</f>
        <v>6717740869840.75</v>
      </c>
      <c r="P80" s="42">
        <f>(O80/$O$246)</f>
        <v>0.68339050365485432</v>
      </c>
      <c r="Q80" s="13"/>
      <c r="R80" s="43"/>
      <c r="S80" s="43"/>
      <c r="T80" s="53"/>
      <c r="U80" s="45">
        <f>SUM(U31:U79)</f>
        <v>927990</v>
      </c>
      <c r="V80" s="60"/>
      <c r="W80" s="60"/>
      <c r="X80" s="27">
        <f t="shared" si="28"/>
        <v>6.8660075289524013E-3</v>
      </c>
      <c r="Y80" s="27" t="e">
        <f t="shared" si="29"/>
        <v>#DIV/0!</v>
      </c>
      <c r="Z80" s="27">
        <f t="shared" si="30"/>
        <v>6.724951751535869E-3</v>
      </c>
      <c r="AA80" s="20">
        <f t="shared" si="31"/>
        <v>0</v>
      </c>
      <c r="AB80" s="21">
        <f t="shared" si="32"/>
        <v>0</v>
      </c>
    </row>
    <row r="81" spans="1:30" ht="3" customHeight="1">
      <c r="B81" s="253"/>
      <c r="C81" s="253"/>
      <c r="D81" s="253"/>
      <c r="E81" s="253"/>
      <c r="F81" s="253"/>
      <c r="G81" s="253"/>
      <c r="H81" s="253"/>
      <c r="I81" s="253"/>
      <c r="J81" s="253"/>
      <c r="K81" s="253"/>
      <c r="L81" s="253"/>
      <c r="M81" s="253"/>
      <c r="N81" s="253"/>
      <c r="O81" s="253"/>
      <c r="P81" s="253"/>
      <c r="Q81" s="253"/>
      <c r="R81" s="253"/>
      <c r="S81" s="253"/>
      <c r="T81" s="253"/>
      <c r="U81" s="253"/>
      <c r="V81" s="253"/>
      <c r="W81" s="253"/>
      <c r="X81" s="253"/>
      <c r="Y81" s="253"/>
      <c r="Z81" s="253"/>
      <c r="AA81" s="253"/>
      <c r="AB81" s="253"/>
    </row>
    <row r="82" spans="1:30" ht="15" customHeight="1">
      <c r="A82" s="11"/>
      <c r="B82" s="252"/>
      <c r="C82" s="252"/>
      <c r="D82" s="252"/>
      <c r="E82" s="252"/>
      <c r="F82" s="252"/>
      <c r="G82" s="252"/>
      <c r="H82" s="252"/>
      <c r="I82" s="252"/>
      <c r="J82" s="252"/>
      <c r="K82" s="252"/>
      <c r="L82" s="252"/>
      <c r="M82" s="252"/>
      <c r="N82" s="252"/>
      <c r="O82" s="252"/>
      <c r="P82" s="252"/>
      <c r="Q82" s="252"/>
      <c r="R82" s="252"/>
      <c r="S82" s="252"/>
      <c r="T82" s="252"/>
      <c r="U82" s="252"/>
      <c r="V82" s="252"/>
      <c r="W82" s="252"/>
      <c r="X82" s="252"/>
      <c r="Y82" s="252"/>
      <c r="Z82" s="252"/>
      <c r="AA82" s="252"/>
      <c r="AB82" s="252"/>
    </row>
    <row r="83" spans="1:30" ht="17.399999999999999" customHeight="1">
      <c r="A83" s="237">
        <v>72</v>
      </c>
      <c r="B83" s="236" t="s">
        <v>141</v>
      </c>
      <c r="C83" s="12" t="s">
        <v>25</v>
      </c>
      <c r="D83" s="13" t="s">
        <v>23</v>
      </c>
      <c r="E83" s="75">
        <v>1383278271.6300001</v>
      </c>
      <c r="F83" s="24">
        <f>(E83/$E$121)</f>
        <v>5.942042211007666E-3</v>
      </c>
      <c r="G83" s="13" t="s">
        <v>23</v>
      </c>
      <c r="H83" s="61">
        <v>1.9305000000000001</v>
      </c>
      <c r="I83" s="13" t="s">
        <v>23</v>
      </c>
      <c r="J83" s="61">
        <v>1.9305000000000001</v>
      </c>
      <c r="K83" s="25">
        <v>584</v>
      </c>
      <c r="L83" s="50">
        <v>5.1799999999999997E-3</v>
      </c>
      <c r="M83" s="50">
        <v>0.1565</v>
      </c>
      <c r="N83" s="13" t="s">
        <v>23</v>
      </c>
      <c r="O83" s="75">
        <v>1372403912.5599999</v>
      </c>
      <c r="P83" s="24">
        <f t="shared" ref="P83:P119" si="64">(O83/$O$121)</f>
        <v>5.9432794959495064E-3</v>
      </c>
      <c r="Q83" s="13" t="s">
        <v>23</v>
      </c>
      <c r="R83" s="61">
        <v>1.9144000000000001</v>
      </c>
      <c r="S83" s="13" t="s">
        <v>23</v>
      </c>
      <c r="T83" s="61">
        <v>1.9144000000000001</v>
      </c>
      <c r="U83" s="25">
        <v>586</v>
      </c>
      <c r="V83" s="50">
        <v>0</v>
      </c>
      <c r="W83" s="50">
        <v>0.14680000000000001</v>
      </c>
      <c r="X83" s="27">
        <f>((O83-E83)/E83)</f>
        <v>-7.8612953684194433E-3</v>
      </c>
      <c r="Y83" s="27">
        <f>((T83-J83)/J83)</f>
        <v>-8.3398083398083418E-3</v>
      </c>
      <c r="Z83" s="27">
        <f>((U83-K83)/K83)</f>
        <v>3.4246575342465752E-3</v>
      </c>
      <c r="AA83" s="20">
        <f>V83-L83</f>
        <v>-5.1799999999999997E-3</v>
      </c>
      <c r="AB83" s="21">
        <f>W83-M83</f>
        <v>-9.6999999999999864E-3</v>
      </c>
      <c r="AD83" s="30"/>
    </row>
    <row r="84" spans="1:30" ht="15" customHeight="1">
      <c r="A84" s="237">
        <v>73</v>
      </c>
      <c r="B84" s="236" t="s">
        <v>142</v>
      </c>
      <c r="C84" s="12" t="s">
        <v>27</v>
      </c>
      <c r="D84" s="13" t="s">
        <v>23</v>
      </c>
      <c r="E84" s="75">
        <v>1328251290.3900001</v>
      </c>
      <c r="F84" s="24">
        <f>(E84/$E$121)</f>
        <v>5.7056670347482175E-3</v>
      </c>
      <c r="G84" s="13" t="s">
        <v>23</v>
      </c>
      <c r="H84" s="61">
        <v>1.4576</v>
      </c>
      <c r="I84" s="13" t="s">
        <v>23</v>
      </c>
      <c r="J84" s="61">
        <v>1.4576</v>
      </c>
      <c r="K84" s="25">
        <v>1676</v>
      </c>
      <c r="L84" s="50">
        <v>-3.5999999999999999E-3</v>
      </c>
      <c r="M84" s="50">
        <v>0.12820000000000001</v>
      </c>
      <c r="N84" s="13" t="s">
        <v>23</v>
      </c>
      <c r="O84" s="75">
        <v>1332195823.45</v>
      </c>
      <c r="P84" s="24">
        <f t="shared" si="64"/>
        <v>5.7691558947328527E-3</v>
      </c>
      <c r="Q84" s="13" t="s">
        <v>23</v>
      </c>
      <c r="R84" s="61">
        <v>1.4601</v>
      </c>
      <c r="S84" s="13" t="s">
        <v>23</v>
      </c>
      <c r="T84" s="61">
        <v>1.4601</v>
      </c>
      <c r="U84" s="25">
        <v>1684</v>
      </c>
      <c r="V84" s="50">
        <v>8.9399999999999993E-2</v>
      </c>
      <c r="W84" s="50">
        <v>0.1275</v>
      </c>
      <c r="X84" s="27">
        <f t="shared" ref="X84:X121" si="65">((O84-E84)/E84)</f>
        <v>2.9697189745185584E-3</v>
      </c>
      <c r="Y84" s="27">
        <f t="shared" ref="Y84:Y121" si="66">((T84-J84)/J84)</f>
        <v>1.715148188803476E-3</v>
      </c>
      <c r="Z84" s="27">
        <f t="shared" ref="Z84:Z121" si="67">((U84-K84)/K84)</f>
        <v>4.7732696897374704E-3</v>
      </c>
      <c r="AA84" s="20">
        <f t="shared" ref="AA84:AA121" si="68">V84-L84</f>
        <v>9.2999999999999999E-2</v>
      </c>
      <c r="AB84" s="21">
        <f t="shared" ref="AB84:AB121" si="69">W84-M84</f>
        <v>-7.0000000000000617E-4</v>
      </c>
    </row>
    <row r="85" spans="1:30" ht="15.6" customHeight="1">
      <c r="A85" s="237">
        <v>74</v>
      </c>
      <c r="B85" s="236" t="s">
        <v>143</v>
      </c>
      <c r="C85" s="12" t="s">
        <v>27</v>
      </c>
      <c r="D85" s="13" t="s">
        <v>23</v>
      </c>
      <c r="E85" s="75">
        <v>749360587.71000004</v>
      </c>
      <c r="F85" s="24">
        <f>(E85/$E$121)</f>
        <v>3.21897071237258E-3</v>
      </c>
      <c r="G85" s="13" t="s">
        <v>23</v>
      </c>
      <c r="H85" s="61">
        <v>1.3013999999999999</v>
      </c>
      <c r="I85" s="13" t="s">
        <v>23</v>
      </c>
      <c r="J85" s="61">
        <v>1.3013999999999999</v>
      </c>
      <c r="K85" s="25">
        <v>993</v>
      </c>
      <c r="L85" s="50">
        <v>5.62E-2</v>
      </c>
      <c r="M85" s="50">
        <v>0.13400000000000001</v>
      </c>
      <c r="N85" s="13" t="s">
        <v>23</v>
      </c>
      <c r="O85" s="75">
        <v>752598661.03999996</v>
      </c>
      <c r="P85" s="24">
        <f t="shared" si="64"/>
        <v>3.2591747589050496E-3</v>
      </c>
      <c r="Q85" s="13" t="s">
        <v>23</v>
      </c>
      <c r="R85" s="61">
        <v>1.3045</v>
      </c>
      <c r="S85" s="13" t="s">
        <v>23</v>
      </c>
      <c r="T85" s="61">
        <v>1.3045</v>
      </c>
      <c r="U85" s="25">
        <v>998</v>
      </c>
      <c r="V85" s="50">
        <v>0.1242</v>
      </c>
      <c r="W85" s="50">
        <v>0.13400000000000001</v>
      </c>
      <c r="X85" s="27">
        <f t="shared" si="65"/>
        <v>4.3211150721113815E-3</v>
      </c>
      <c r="Y85" s="27">
        <f t="shared" si="66"/>
        <v>2.3820500998925028E-3</v>
      </c>
      <c r="Z85" s="27">
        <f t="shared" si="67"/>
        <v>5.0352467270896274E-3</v>
      </c>
      <c r="AA85" s="20">
        <f t="shared" si="68"/>
        <v>6.8000000000000005E-2</v>
      </c>
      <c r="AB85" s="21">
        <f t="shared" si="69"/>
        <v>0</v>
      </c>
    </row>
    <row r="86" spans="1:30" ht="16.2" customHeight="1">
      <c r="A86" s="237">
        <v>75</v>
      </c>
      <c r="B86" s="236" t="s">
        <v>144</v>
      </c>
      <c r="C86" s="12" t="s">
        <v>74</v>
      </c>
      <c r="D86" s="13" t="s">
        <v>23</v>
      </c>
      <c r="E86" s="75">
        <v>364483754.45999998</v>
      </c>
      <c r="F86" s="24">
        <f>(E86/$E$121)</f>
        <v>1.5656848651832052E-3</v>
      </c>
      <c r="G86" s="13" t="s">
        <v>23</v>
      </c>
      <c r="H86" s="184">
        <v>1444.74</v>
      </c>
      <c r="I86" s="13" t="s">
        <v>23</v>
      </c>
      <c r="J86" s="184">
        <v>1444.74</v>
      </c>
      <c r="K86" s="25">
        <v>97</v>
      </c>
      <c r="L86" s="50">
        <v>1.9800000000000002E-2</v>
      </c>
      <c r="M86" s="50">
        <v>0.254</v>
      </c>
      <c r="N86" s="13" t="s">
        <v>23</v>
      </c>
      <c r="O86" s="75">
        <v>363505099.29000002</v>
      </c>
      <c r="P86" s="24">
        <f>(O86/$O$121)</f>
        <v>1.5741811747340788E-3</v>
      </c>
      <c r="Q86" s="13" t="s">
        <v>23</v>
      </c>
      <c r="R86" s="184">
        <v>1441.1</v>
      </c>
      <c r="S86" s="13" t="s">
        <v>23</v>
      </c>
      <c r="T86" s="184">
        <v>1441.1</v>
      </c>
      <c r="U86" s="25">
        <v>98</v>
      </c>
      <c r="V86" s="50">
        <v>3.5000000000000001E-3</v>
      </c>
      <c r="W86" s="50">
        <v>0.23180000000000001</v>
      </c>
      <c r="X86" s="27">
        <f t="shared" si="65"/>
        <v>-2.6850446913604729E-3</v>
      </c>
      <c r="Y86" s="27">
        <f t="shared" si="66"/>
        <v>-2.519484474715243E-3</v>
      </c>
      <c r="Z86" s="27">
        <f t="shared" si="67"/>
        <v>1.0309278350515464E-2</v>
      </c>
      <c r="AA86" s="20">
        <f t="shared" si="68"/>
        <v>-1.6300000000000002E-2</v>
      </c>
      <c r="AB86" s="21">
        <f t="shared" si="69"/>
        <v>-2.2199999999999998E-2</v>
      </c>
    </row>
    <row r="87" spans="1:30" ht="15" customHeight="1">
      <c r="A87" s="237">
        <v>76</v>
      </c>
      <c r="B87" s="236" t="s">
        <v>145</v>
      </c>
      <c r="C87" s="12" t="s">
        <v>31</v>
      </c>
      <c r="D87" s="13" t="s">
        <v>23</v>
      </c>
      <c r="E87" s="75">
        <v>1929288338.28</v>
      </c>
      <c r="F87" s="24">
        <f>(E87/$O$121)</f>
        <v>8.3549017295392811E-3</v>
      </c>
      <c r="G87" s="13" t="s">
        <v>23</v>
      </c>
      <c r="H87" s="32">
        <v>1.1591</v>
      </c>
      <c r="I87" s="13" t="s">
        <v>23</v>
      </c>
      <c r="J87" s="32">
        <v>1.1591</v>
      </c>
      <c r="K87" s="25">
        <v>1225</v>
      </c>
      <c r="L87" s="50">
        <v>-1.8E-3</v>
      </c>
      <c r="M87" s="50">
        <v>0.14050000000000001</v>
      </c>
      <c r="N87" s="13" t="s">
        <v>23</v>
      </c>
      <c r="O87" s="75">
        <v>1925166449.1199999</v>
      </c>
      <c r="P87" s="24">
        <f t="shared" si="64"/>
        <v>8.3370516351865855E-3</v>
      </c>
      <c r="Q87" s="13" t="s">
        <v>23</v>
      </c>
      <c r="R87" s="32">
        <v>1.1538999999999999</v>
      </c>
      <c r="S87" s="13" t="s">
        <v>23</v>
      </c>
      <c r="T87" s="32">
        <v>1.1538999999999999</v>
      </c>
      <c r="U87" s="25">
        <v>1232</v>
      </c>
      <c r="V87" s="50">
        <v>-4.4999999999999997E-3</v>
      </c>
      <c r="W87" s="50">
        <v>0.13589999999999999</v>
      </c>
      <c r="X87" s="27">
        <f t="shared" si="65"/>
        <v>-2.1364816643606702E-3</v>
      </c>
      <c r="Y87" s="27">
        <f t="shared" si="66"/>
        <v>-4.4862393236132286E-3</v>
      </c>
      <c r="Z87" s="27">
        <f t="shared" si="67"/>
        <v>5.7142857142857143E-3</v>
      </c>
      <c r="AA87" s="20">
        <f t="shared" si="68"/>
        <v>-2.6999999999999997E-3</v>
      </c>
      <c r="AB87" s="21">
        <f t="shared" si="69"/>
        <v>-4.6000000000000207E-3</v>
      </c>
    </row>
    <row r="88" spans="1:30" ht="15.6" customHeight="1">
      <c r="A88" s="237">
        <v>77</v>
      </c>
      <c r="B88" s="236" t="s">
        <v>146</v>
      </c>
      <c r="C88" s="12" t="s">
        <v>147</v>
      </c>
      <c r="D88" s="13" t="s">
        <v>23</v>
      </c>
      <c r="E88" s="75">
        <v>535775152.30371684</v>
      </c>
      <c r="F88" s="24">
        <f t="shared" ref="F88:F106" si="70">(E88/$E$121)</f>
        <v>2.3014881646672009E-3</v>
      </c>
      <c r="G88" s="13" t="s">
        <v>23</v>
      </c>
      <c r="H88" s="32">
        <v>3.0592999999999999</v>
      </c>
      <c r="I88" s="13" t="s">
        <v>23</v>
      </c>
      <c r="J88" s="32">
        <v>3.0592999999999999</v>
      </c>
      <c r="K88" s="25">
        <v>1383</v>
      </c>
      <c r="L88" s="181">
        <v>0.1547</v>
      </c>
      <c r="M88" s="50">
        <v>0.11559999999999999</v>
      </c>
      <c r="N88" s="13" t="s">
        <v>23</v>
      </c>
      <c r="O88" s="33">
        <v>536382835.70237339</v>
      </c>
      <c r="P88" s="24">
        <f t="shared" si="64"/>
        <v>2.322838837921047E-3</v>
      </c>
      <c r="Q88" s="13" t="s">
        <v>23</v>
      </c>
      <c r="R88" s="32">
        <v>3.0628000000000002</v>
      </c>
      <c r="S88" s="13" t="s">
        <v>23</v>
      </c>
      <c r="T88" s="32">
        <v>3.0628000000000002</v>
      </c>
      <c r="U88" s="25">
        <v>1383</v>
      </c>
      <c r="V88" s="181">
        <v>5.9700000000000003E-2</v>
      </c>
      <c r="W88" s="26">
        <v>0.1525</v>
      </c>
      <c r="X88" s="27">
        <f t="shared" si="65"/>
        <v>1.1342134775075708E-3</v>
      </c>
      <c r="Y88" s="27">
        <f t="shared" si="66"/>
        <v>1.1440525610434678E-3</v>
      </c>
      <c r="Z88" s="27">
        <f t="shared" si="67"/>
        <v>0</v>
      </c>
      <c r="AA88" s="20">
        <f t="shared" si="68"/>
        <v>-9.5000000000000001E-2</v>
      </c>
      <c r="AB88" s="21">
        <f t="shared" si="69"/>
        <v>3.6900000000000002E-2</v>
      </c>
    </row>
    <row r="89" spans="1:30" ht="15" customHeight="1">
      <c r="A89" s="237">
        <v>78</v>
      </c>
      <c r="B89" s="192" t="s">
        <v>148</v>
      </c>
      <c r="C89" s="12" t="s">
        <v>149</v>
      </c>
      <c r="D89" s="13" t="s">
        <v>23</v>
      </c>
      <c r="E89" s="75">
        <v>5827455116.4799995</v>
      </c>
      <c r="F89" s="24">
        <f t="shared" si="70"/>
        <v>2.5032551291414195E-2</v>
      </c>
      <c r="G89" s="13" t="s">
        <v>23</v>
      </c>
      <c r="H89" s="32">
        <v>1292.7489737200001</v>
      </c>
      <c r="I89" s="13" t="s">
        <v>23</v>
      </c>
      <c r="J89" s="32">
        <v>1292.7489737200001</v>
      </c>
      <c r="K89" s="25">
        <v>521</v>
      </c>
      <c r="L89" s="50">
        <v>5.4900000000000001E-3</v>
      </c>
      <c r="M89" s="50">
        <v>0.15526000000000001</v>
      </c>
      <c r="N89" s="13" t="s">
        <v>23</v>
      </c>
      <c r="O89" s="33">
        <v>5909366996.4399996</v>
      </c>
      <c r="P89" s="24">
        <f t="shared" si="64"/>
        <v>2.559087698786134E-2</v>
      </c>
      <c r="Q89" s="13" t="s">
        <v>23</v>
      </c>
      <c r="R89" s="32">
        <v>1296.3880200999999</v>
      </c>
      <c r="S89" s="13" t="s">
        <v>23</v>
      </c>
      <c r="T89" s="32">
        <v>1296.3880200999999</v>
      </c>
      <c r="U89" s="25">
        <v>527</v>
      </c>
      <c r="V89" s="26">
        <v>2.0100000000000001E-3</v>
      </c>
      <c r="W89" s="26">
        <v>0.15851000000000001</v>
      </c>
      <c r="X89" s="27">
        <f t="shared" ref="X89" si="71">((O89-E89)/E89)</f>
        <v>1.4056200918365524E-2</v>
      </c>
      <c r="Y89" s="27">
        <f t="shared" si="66"/>
        <v>2.8149675257743002E-3</v>
      </c>
      <c r="Z89" s="27">
        <f t="shared" ref="Z89" si="72">((U89-K89)/K89)</f>
        <v>1.1516314779270634E-2</v>
      </c>
      <c r="AA89" s="20">
        <f t="shared" si="68"/>
        <v>-3.48E-3</v>
      </c>
      <c r="AB89" s="21">
        <f t="shared" si="69"/>
        <v>3.2500000000000029E-3</v>
      </c>
    </row>
    <row r="90" spans="1:30" ht="16.2" customHeight="1">
      <c r="A90" s="237">
        <v>79</v>
      </c>
      <c r="B90" s="236" t="s">
        <v>150</v>
      </c>
      <c r="C90" s="12" t="s">
        <v>79</v>
      </c>
      <c r="D90" s="13" t="s">
        <v>23</v>
      </c>
      <c r="E90" s="182">
        <v>203965193.88999999</v>
      </c>
      <c r="F90" s="24">
        <f t="shared" si="70"/>
        <v>8.7615761522994633E-4</v>
      </c>
      <c r="G90" s="13" t="s">
        <v>23</v>
      </c>
      <c r="H90" s="32">
        <v>12.178800000000001</v>
      </c>
      <c r="I90" s="13" t="s">
        <v>23</v>
      </c>
      <c r="J90" s="32">
        <v>12.206899999999999</v>
      </c>
      <c r="K90" s="25">
        <v>47</v>
      </c>
      <c r="L90" s="50">
        <v>1.217E-3</v>
      </c>
      <c r="M90" s="50">
        <v>0.13200400000000001</v>
      </c>
      <c r="N90" s="13" t="s">
        <v>23</v>
      </c>
      <c r="O90" s="182">
        <v>203231608.21000001</v>
      </c>
      <c r="P90" s="24">
        <f t="shared" si="64"/>
        <v>8.801069706587055E-4</v>
      </c>
      <c r="Q90" s="13" t="s">
        <v>23</v>
      </c>
      <c r="R90" s="32">
        <v>12.135</v>
      </c>
      <c r="S90" s="13" t="s">
        <v>23</v>
      </c>
      <c r="T90" s="32">
        <v>12.1767</v>
      </c>
      <c r="U90" s="25">
        <v>47</v>
      </c>
      <c r="V90" s="26">
        <v>-4.4669999999999996E-3</v>
      </c>
      <c r="W90" s="26">
        <v>0.123905</v>
      </c>
      <c r="X90" s="27">
        <f t="shared" si="65"/>
        <v>-3.5966218843966379E-3</v>
      </c>
      <c r="Y90" s="27">
        <f t="shared" si="66"/>
        <v>-2.4740106005618867E-3</v>
      </c>
      <c r="Z90" s="27">
        <f t="shared" si="67"/>
        <v>0</v>
      </c>
      <c r="AA90" s="20">
        <f t="shared" si="68"/>
        <v>-5.6839999999999998E-3</v>
      </c>
      <c r="AB90" s="21">
        <f t="shared" si="69"/>
        <v>-8.099000000000009E-3</v>
      </c>
    </row>
    <row r="91" spans="1:30" ht="16.2" customHeight="1">
      <c r="A91" s="237">
        <v>80</v>
      </c>
      <c r="B91" s="236" t="s">
        <v>151</v>
      </c>
      <c r="C91" s="12" t="s">
        <v>81</v>
      </c>
      <c r="D91" s="13" t="s">
        <v>23</v>
      </c>
      <c r="E91" s="75">
        <v>2183231968.0842099</v>
      </c>
      <c r="F91" s="24">
        <f t="shared" si="70"/>
        <v>9.3783418541599876E-3</v>
      </c>
      <c r="G91" s="13" t="s">
        <v>23</v>
      </c>
      <c r="H91" s="75">
        <v>5133.7954256672501</v>
      </c>
      <c r="I91" s="13" t="s">
        <v>23</v>
      </c>
      <c r="J91" s="75">
        <v>5133.7954256672501</v>
      </c>
      <c r="K91" s="25">
        <v>1208</v>
      </c>
      <c r="L91" s="50">
        <v>0.11161940651344933</v>
      </c>
      <c r="M91" s="50">
        <v>0.1064390923241576</v>
      </c>
      <c r="N91" s="13" t="s">
        <v>23</v>
      </c>
      <c r="O91" s="75">
        <v>2137173829.1802363</v>
      </c>
      <c r="P91" s="24">
        <f t="shared" si="64"/>
        <v>9.2551626252315011E-3</v>
      </c>
      <c r="Q91" s="13" t="s">
        <v>23</v>
      </c>
      <c r="R91" s="75">
        <v>5142.4768192607462</v>
      </c>
      <c r="S91" s="13" t="s">
        <v>23</v>
      </c>
      <c r="T91" s="75">
        <v>5142.4768192607462</v>
      </c>
      <c r="U91" s="25">
        <v>1213</v>
      </c>
      <c r="V91" s="26">
        <v>8.8175049532236843E-2</v>
      </c>
      <c r="W91" s="26">
        <v>0.10616125320752008</v>
      </c>
      <c r="X91" s="27">
        <f t="shared" si="65"/>
        <v>-2.1096310230556803E-2</v>
      </c>
      <c r="Y91" s="27">
        <f t="shared" si="66"/>
        <v>1.6910283471935834E-3</v>
      </c>
      <c r="Z91" s="27">
        <f t="shared" si="67"/>
        <v>4.1390728476821195E-3</v>
      </c>
      <c r="AA91" s="20">
        <f t="shared" si="68"/>
        <v>-2.3444356981212486E-2</v>
      </c>
      <c r="AB91" s="21">
        <f t="shared" si="69"/>
        <v>-2.7783911663752103E-4</v>
      </c>
    </row>
    <row r="92" spans="1:30" ht="15.6" customHeight="1">
      <c r="A92" s="237">
        <v>81</v>
      </c>
      <c r="B92" s="236" t="s">
        <v>152</v>
      </c>
      <c r="C92" s="12" t="s">
        <v>83</v>
      </c>
      <c r="D92" s="13" t="s">
        <v>23</v>
      </c>
      <c r="E92" s="75">
        <v>370373834.80000001</v>
      </c>
      <c r="F92" s="24">
        <f t="shared" si="70"/>
        <v>1.5909864308365606E-3</v>
      </c>
      <c r="G92" s="13" t="s">
        <v>23</v>
      </c>
      <c r="H92" s="61">
        <v>117.62</v>
      </c>
      <c r="I92" s="13" t="s">
        <v>23</v>
      </c>
      <c r="J92" s="61">
        <v>117.62</v>
      </c>
      <c r="K92" s="25">
        <v>102</v>
      </c>
      <c r="L92" s="50">
        <v>2.2000000000000001E-3</v>
      </c>
      <c r="M92" s="50">
        <v>0.1469</v>
      </c>
      <c r="N92" s="13" t="s">
        <v>23</v>
      </c>
      <c r="O92" s="75">
        <v>371193036.44999999</v>
      </c>
      <c r="P92" s="24">
        <f t="shared" si="64"/>
        <v>1.6074742591322031E-3</v>
      </c>
      <c r="Q92" s="13" t="s">
        <v>23</v>
      </c>
      <c r="R92" s="61">
        <v>117.86</v>
      </c>
      <c r="S92" s="13" t="s">
        <v>23</v>
      </c>
      <c r="T92" s="61">
        <v>117.86</v>
      </c>
      <c r="U92" s="25">
        <v>102</v>
      </c>
      <c r="V92" s="50">
        <v>2E-3</v>
      </c>
      <c r="W92" s="50">
        <v>0.1469</v>
      </c>
      <c r="X92" s="27">
        <f t="shared" si="65"/>
        <v>2.2118237656889041E-3</v>
      </c>
      <c r="Y92" s="27">
        <f t="shared" si="66"/>
        <v>2.0404693079407827E-3</v>
      </c>
      <c r="Z92" s="27">
        <f t="shared" si="67"/>
        <v>0</v>
      </c>
      <c r="AA92" s="20">
        <f t="shared" si="68"/>
        <v>-2.0000000000000009E-4</v>
      </c>
      <c r="AB92" s="21">
        <f t="shared" si="69"/>
        <v>0</v>
      </c>
    </row>
    <row r="93" spans="1:30" ht="13.5" customHeight="1">
      <c r="A93" s="237">
        <v>82</v>
      </c>
      <c r="B93" s="236" t="s">
        <v>153</v>
      </c>
      <c r="C93" s="12" t="s">
        <v>33</v>
      </c>
      <c r="D93" s="13" t="s">
        <v>23</v>
      </c>
      <c r="E93" s="75">
        <v>1103313705.2</v>
      </c>
      <c r="F93" s="24">
        <f t="shared" si="70"/>
        <v>4.7394199292644231E-3</v>
      </c>
      <c r="G93" s="13" t="s">
        <v>23</v>
      </c>
      <c r="H93" s="61">
        <v>1.6521999999999999</v>
      </c>
      <c r="I93" s="13" t="s">
        <v>23</v>
      </c>
      <c r="J93" s="61">
        <v>1.6521999999999999</v>
      </c>
      <c r="K93" s="25">
        <v>3443</v>
      </c>
      <c r="L93" s="50">
        <v>-5.1183235984826325E-3</v>
      </c>
      <c r="M93" s="50">
        <v>0.12634750585872112</v>
      </c>
      <c r="N93" s="13" t="s">
        <v>23</v>
      </c>
      <c r="O93" s="75">
        <v>1095013121.4000001</v>
      </c>
      <c r="P93" s="24">
        <f t="shared" si="64"/>
        <v>4.7420216254504214E-3</v>
      </c>
      <c r="Q93" s="13" t="s">
        <v>23</v>
      </c>
      <c r="R93" s="61">
        <v>1.6426000000000001</v>
      </c>
      <c r="S93" s="13" t="s">
        <v>23</v>
      </c>
      <c r="T93" s="61">
        <v>1.6426000000000001</v>
      </c>
      <c r="U93" s="25">
        <v>3473</v>
      </c>
      <c r="V93" s="50">
        <v>-5.8104345720856321E-3</v>
      </c>
      <c r="W93" s="50">
        <v>0.11991965182457309</v>
      </c>
      <c r="X93" s="27">
        <f t="shared" si="65"/>
        <v>-7.5233215728932575E-3</v>
      </c>
      <c r="Y93" s="27">
        <f t="shared" si="66"/>
        <v>-5.8104345720856017E-3</v>
      </c>
      <c r="Z93" s="27">
        <f t="shared" si="67"/>
        <v>8.7133313970374666E-3</v>
      </c>
      <c r="AA93" s="20">
        <f t="shared" si="68"/>
        <v>-6.9211097360299956E-4</v>
      </c>
      <c r="AB93" s="21">
        <f t="shared" si="69"/>
        <v>-6.4278540341480284E-3</v>
      </c>
    </row>
    <row r="94" spans="1:30" ht="15" customHeight="1">
      <c r="A94" s="237">
        <v>83</v>
      </c>
      <c r="B94" s="236" t="s">
        <v>154</v>
      </c>
      <c r="C94" s="12" t="s">
        <v>33</v>
      </c>
      <c r="D94" s="13" t="s">
        <v>23</v>
      </c>
      <c r="E94" s="75">
        <v>307386117.26999998</v>
      </c>
      <c r="F94" s="24">
        <f t="shared" si="70"/>
        <v>1.3204149312226355E-3</v>
      </c>
      <c r="G94" s="13" t="s">
        <v>23</v>
      </c>
      <c r="H94" s="61">
        <v>1.1126</v>
      </c>
      <c r="I94" s="13" t="s">
        <v>23</v>
      </c>
      <c r="J94" s="61">
        <v>1.1126</v>
      </c>
      <c r="K94" s="25">
        <v>352</v>
      </c>
      <c r="L94" s="50">
        <v>-3.0465949820789318E-3</v>
      </c>
      <c r="M94" s="50">
        <v>0.13657993317809058</v>
      </c>
      <c r="N94" s="13" t="s">
        <v>23</v>
      </c>
      <c r="O94" s="75">
        <v>325291653.82999998</v>
      </c>
      <c r="P94" s="24">
        <f t="shared" si="64"/>
        <v>1.4086955004413266E-3</v>
      </c>
      <c r="Q94" s="13" t="s">
        <v>23</v>
      </c>
      <c r="R94" s="61">
        <v>1.1074999999999999</v>
      </c>
      <c r="S94" s="13" t="s">
        <v>23</v>
      </c>
      <c r="T94" s="61">
        <v>1.1074999999999999</v>
      </c>
      <c r="U94" s="25">
        <v>354</v>
      </c>
      <c r="V94" s="50">
        <v>-4.5838576307748458E-3</v>
      </c>
      <c r="W94" s="50">
        <v>0.13141642199048276</v>
      </c>
      <c r="X94" s="27">
        <f t="shared" ref="X94" si="73">((O94-E94)/E94)</f>
        <v>5.825096045008514E-2</v>
      </c>
      <c r="Y94" s="27">
        <f t="shared" ref="Y94" si="74">((T94-J94)/J94)</f>
        <v>-4.5838576307748553E-3</v>
      </c>
      <c r="Z94" s="27">
        <f t="shared" ref="Z94" si="75">((U94-K94)/K94)</f>
        <v>5.681818181818182E-3</v>
      </c>
      <c r="AA94" s="20">
        <f t="shared" ref="AA94" si="76">V94-L94</f>
        <v>-1.537262648695914E-3</v>
      </c>
      <c r="AB94" s="21">
        <f t="shared" ref="AB94" si="77">W94-M94</f>
        <v>-5.1635111876078277E-3</v>
      </c>
    </row>
    <row r="95" spans="1:30" ht="15.6" customHeight="1">
      <c r="A95" s="237">
        <v>84</v>
      </c>
      <c r="B95" s="236" t="s">
        <v>155</v>
      </c>
      <c r="C95" s="12" t="s">
        <v>35</v>
      </c>
      <c r="D95" s="13" t="s">
        <v>23</v>
      </c>
      <c r="E95" s="75">
        <v>337717279.13</v>
      </c>
      <c r="F95" s="24">
        <f t="shared" si="70"/>
        <v>1.4507061732506412E-3</v>
      </c>
      <c r="G95" s="13" t="s">
        <v>23</v>
      </c>
      <c r="H95" s="61">
        <v>161.21019999999999</v>
      </c>
      <c r="I95" s="13" t="s">
        <v>23</v>
      </c>
      <c r="J95" s="61">
        <v>161.21019999999999</v>
      </c>
      <c r="K95" s="25">
        <v>619</v>
      </c>
      <c r="L95" s="50">
        <v>5.7399999999999997E-4</v>
      </c>
      <c r="M95" s="50">
        <v>0.16889999999999999</v>
      </c>
      <c r="N95" s="13" t="s">
        <v>23</v>
      </c>
      <c r="O95" s="75">
        <v>345916110.19999999</v>
      </c>
      <c r="P95" s="24">
        <f t="shared" si="64"/>
        <v>1.49801097640079E-3</v>
      </c>
      <c r="Q95" s="13" t="s">
        <v>23</v>
      </c>
      <c r="R95" s="61">
        <v>161.8494</v>
      </c>
      <c r="S95" s="13" t="s">
        <v>23</v>
      </c>
      <c r="T95" s="61">
        <v>161.8494</v>
      </c>
      <c r="U95" s="25">
        <v>629</v>
      </c>
      <c r="V95" s="50">
        <v>5.7399999999999997E-4</v>
      </c>
      <c r="W95" s="50">
        <v>0.16969999999999999</v>
      </c>
      <c r="X95" s="27">
        <f t="shared" si="65"/>
        <v>2.4277203378877031E-2</v>
      </c>
      <c r="Y95" s="27">
        <f t="shared" si="66"/>
        <v>3.9650096581979096E-3</v>
      </c>
      <c r="Z95" s="27">
        <f t="shared" si="67"/>
        <v>1.6155088852988692E-2</v>
      </c>
      <c r="AA95" s="20">
        <f t="shared" si="68"/>
        <v>0</v>
      </c>
      <c r="AB95" s="21">
        <f t="shared" si="69"/>
        <v>7.9999999999999516E-4</v>
      </c>
    </row>
    <row r="96" spans="1:30" ht="15" customHeight="1">
      <c r="A96" s="237">
        <v>85</v>
      </c>
      <c r="B96" s="236" t="s">
        <v>156</v>
      </c>
      <c r="C96" s="12" t="s">
        <v>86</v>
      </c>
      <c r="D96" s="13" t="s">
        <v>23</v>
      </c>
      <c r="E96" s="75">
        <v>3524409694.02</v>
      </c>
      <c r="F96" s="24">
        <f t="shared" si="70"/>
        <v>1.5139535985101543E-2</v>
      </c>
      <c r="G96" s="13" t="s">
        <v>23</v>
      </c>
      <c r="H96" s="32">
        <v>1461.186504</v>
      </c>
      <c r="I96" s="13" t="s">
        <v>23</v>
      </c>
      <c r="J96" s="32">
        <v>1461.186504</v>
      </c>
      <c r="K96" s="25">
        <v>319</v>
      </c>
      <c r="L96" s="50">
        <v>4.2170000000000003E-3</v>
      </c>
      <c r="M96" s="50">
        <v>0.17702499999999999</v>
      </c>
      <c r="N96" s="13" t="s">
        <v>23</v>
      </c>
      <c r="O96" s="33">
        <v>3581239907.5500002</v>
      </c>
      <c r="P96" s="24">
        <f t="shared" si="64"/>
        <v>1.5508779534820437E-2</v>
      </c>
      <c r="Q96" s="13" t="s">
        <v>23</v>
      </c>
      <c r="R96" s="32">
        <v>1465.8635879999999</v>
      </c>
      <c r="S96" s="13" t="s">
        <v>23</v>
      </c>
      <c r="T96" s="32">
        <v>1465.8635879999999</v>
      </c>
      <c r="U96" s="25">
        <v>317</v>
      </c>
      <c r="V96" s="26">
        <v>4.2170000000000003E-3</v>
      </c>
      <c r="W96" s="26">
        <v>0.16700000000000001</v>
      </c>
      <c r="X96" s="27">
        <f t="shared" si="65"/>
        <v>1.6124746684934556E-2</v>
      </c>
      <c r="Y96" s="27">
        <f t="shared" si="66"/>
        <v>3.20088091916836E-3</v>
      </c>
      <c r="Z96" s="27">
        <f t="shared" si="67"/>
        <v>-6.269592476489028E-3</v>
      </c>
      <c r="AA96" s="20">
        <f t="shared" si="68"/>
        <v>0</v>
      </c>
      <c r="AB96" s="21">
        <f t="shared" si="69"/>
        <v>-1.0024999999999978E-2</v>
      </c>
    </row>
    <row r="97" spans="1:28" ht="14.4" customHeight="1">
      <c r="A97" s="237">
        <v>86</v>
      </c>
      <c r="B97" s="236" t="s">
        <v>157</v>
      </c>
      <c r="C97" s="12" t="s">
        <v>88</v>
      </c>
      <c r="D97" s="13" t="s">
        <v>23</v>
      </c>
      <c r="E97" s="75">
        <v>156576440.78</v>
      </c>
      <c r="F97" s="24">
        <f t="shared" si="70"/>
        <v>6.7259338879643849E-4</v>
      </c>
      <c r="G97" s="13" t="s">
        <v>23</v>
      </c>
      <c r="H97" s="32">
        <v>1064.8</v>
      </c>
      <c r="I97" s="13" t="s">
        <v>23</v>
      </c>
      <c r="J97" s="32">
        <v>1076.04</v>
      </c>
      <c r="K97" s="25">
        <v>70</v>
      </c>
      <c r="L97" s="50">
        <v>8.0999999999999996E-3</v>
      </c>
      <c r="M97" s="50">
        <v>9.2799999999999994E-2</v>
      </c>
      <c r="N97" s="13" t="s">
        <v>23</v>
      </c>
      <c r="O97" s="75">
        <v>158147711.09</v>
      </c>
      <c r="P97" s="24">
        <f t="shared" si="64"/>
        <v>6.848683831710159E-4</v>
      </c>
      <c r="Q97" s="13" t="s">
        <v>23</v>
      </c>
      <c r="R97" s="32">
        <v>1064.5999999999999</v>
      </c>
      <c r="S97" s="13" t="s">
        <v>23</v>
      </c>
      <c r="T97" s="32">
        <v>1076.6300000000001</v>
      </c>
      <c r="U97" s="25">
        <v>70</v>
      </c>
      <c r="V97" s="50">
        <v>2.0000000000000001E-4</v>
      </c>
      <c r="W97" s="50">
        <v>9.2999999999999999E-2</v>
      </c>
      <c r="X97" s="27">
        <f t="shared" si="65"/>
        <v>1.0035164308069427E-2</v>
      </c>
      <c r="Y97" s="27">
        <f t="shared" si="66"/>
        <v>5.483067543958826E-4</v>
      </c>
      <c r="Z97" s="27">
        <f t="shared" si="67"/>
        <v>0</v>
      </c>
      <c r="AA97" s="20">
        <f t="shared" si="68"/>
        <v>-7.899999999999999E-3</v>
      </c>
      <c r="AB97" s="21">
        <f t="shared" si="69"/>
        <v>2.0000000000000573E-4</v>
      </c>
    </row>
    <row r="98" spans="1:28" ht="15" customHeight="1">
      <c r="A98" s="237">
        <v>87</v>
      </c>
      <c r="B98" s="236" t="s">
        <v>158</v>
      </c>
      <c r="C98" s="12" t="s">
        <v>91</v>
      </c>
      <c r="D98" s="13" t="s">
        <v>23</v>
      </c>
      <c r="E98" s="75">
        <v>809122133.28999996</v>
      </c>
      <c r="F98" s="24">
        <f t="shared" si="70"/>
        <v>3.4756837929684143E-3</v>
      </c>
      <c r="G98" s="13" t="s">
        <v>23</v>
      </c>
      <c r="H98" s="62">
        <v>1.23556</v>
      </c>
      <c r="I98" s="13" t="s">
        <v>23</v>
      </c>
      <c r="J98" s="62">
        <v>1.23556</v>
      </c>
      <c r="K98" s="25">
        <v>71</v>
      </c>
      <c r="L98" s="50">
        <v>1.459E-3</v>
      </c>
      <c r="M98" s="50">
        <v>0.1263</v>
      </c>
      <c r="N98" s="13" t="s">
        <v>23</v>
      </c>
      <c r="O98" s="33">
        <v>812925714.73000002</v>
      </c>
      <c r="P98" s="24">
        <f t="shared" si="64"/>
        <v>3.5204247728153294E-3</v>
      </c>
      <c r="Q98" s="13" t="s">
        <v>23</v>
      </c>
      <c r="R98" s="62">
        <v>1.24115</v>
      </c>
      <c r="S98" s="13" t="s">
        <v>23</v>
      </c>
      <c r="T98" s="62">
        <v>1.24115</v>
      </c>
      <c r="U98" s="25">
        <v>72</v>
      </c>
      <c r="V98" s="26">
        <v>4.045E-3</v>
      </c>
      <c r="W98" s="26">
        <v>0.1293</v>
      </c>
      <c r="X98" s="27">
        <f t="shared" si="65"/>
        <v>4.7008742975973E-3</v>
      </c>
      <c r="Y98" s="27">
        <f t="shared" si="66"/>
        <v>4.5242643012075364E-3</v>
      </c>
      <c r="Z98" s="27">
        <f t="shared" si="67"/>
        <v>1.4084507042253521E-2</v>
      </c>
      <c r="AA98" s="20">
        <f t="shared" si="68"/>
        <v>2.5859999999999998E-3</v>
      </c>
      <c r="AB98" s="21">
        <f t="shared" si="69"/>
        <v>3.0000000000000027E-3</v>
      </c>
    </row>
    <row r="99" spans="1:28" ht="15" customHeight="1">
      <c r="A99" s="237">
        <v>88</v>
      </c>
      <c r="B99" s="236" t="s">
        <v>159</v>
      </c>
      <c r="C99" s="12" t="s">
        <v>37</v>
      </c>
      <c r="D99" s="13" t="s">
        <v>23</v>
      </c>
      <c r="E99" s="75">
        <v>1167111310.8</v>
      </c>
      <c r="F99" s="24">
        <f t="shared" si="70"/>
        <v>5.0134704028468044E-3</v>
      </c>
      <c r="G99" s="13" t="s">
        <v>23</v>
      </c>
      <c r="H99" s="61">
        <v>4.0599999999999996</v>
      </c>
      <c r="I99" s="13" t="s">
        <v>23</v>
      </c>
      <c r="J99" s="61">
        <v>4.08</v>
      </c>
      <c r="K99" s="55">
        <v>864</v>
      </c>
      <c r="L99" s="56">
        <v>3.6200000000000003E-2</v>
      </c>
      <c r="M99" s="56">
        <v>0.1638</v>
      </c>
      <c r="N99" s="13" t="s">
        <v>23</v>
      </c>
      <c r="O99" s="75">
        <v>1171360254.3699999</v>
      </c>
      <c r="P99" s="24">
        <f t="shared" si="64"/>
        <v>5.0726475773312544E-3</v>
      </c>
      <c r="Q99" s="13" t="s">
        <v>23</v>
      </c>
      <c r="R99" s="61">
        <v>4.07</v>
      </c>
      <c r="S99" s="13" t="s">
        <v>23</v>
      </c>
      <c r="T99" s="61">
        <v>4.0999999999999996</v>
      </c>
      <c r="U99" s="55">
        <v>867</v>
      </c>
      <c r="V99" s="56">
        <v>3.9399999999999998E-2</v>
      </c>
      <c r="W99" s="56">
        <v>0.16420000000000001</v>
      </c>
      <c r="X99" s="27">
        <f>((O99-E99)/E99)</f>
        <v>3.640564126730536E-3</v>
      </c>
      <c r="Y99" s="27">
        <f>((T99-J99)/J99)</f>
        <v>4.9019607843136213E-3</v>
      </c>
      <c r="Z99" s="27">
        <f>((U99-K99)/K99)</f>
        <v>3.472222222222222E-3</v>
      </c>
      <c r="AA99" s="20">
        <f>V99-L99</f>
        <v>3.1999999999999945E-3</v>
      </c>
      <c r="AB99" s="21">
        <f>W99-M99</f>
        <v>4.0000000000001146E-4</v>
      </c>
    </row>
    <row r="100" spans="1:28" ht="14.4" customHeight="1">
      <c r="A100" s="237">
        <v>89</v>
      </c>
      <c r="B100" s="236" t="s">
        <v>160</v>
      </c>
      <c r="C100" s="12" t="s">
        <v>39</v>
      </c>
      <c r="D100" s="13" t="s">
        <v>23</v>
      </c>
      <c r="E100" s="62">
        <v>11776270248.26</v>
      </c>
      <c r="F100" s="24">
        <f t="shared" si="70"/>
        <v>5.0586419477939737E-2</v>
      </c>
      <c r="G100" s="13" t="s">
        <v>23</v>
      </c>
      <c r="H100" s="62">
        <v>1798.65</v>
      </c>
      <c r="I100" s="13" t="s">
        <v>23</v>
      </c>
      <c r="J100" s="62">
        <v>1798.65</v>
      </c>
      <c r="K100" s="25">
        <v>2336</v>
      </c>
      <c r="L100" s="50">
        <v>2.8E-3</v>
      </c>
      <c r="M100" s="50">
        <v>7.9500000000000001E-2</v>
      </c>
      <c r="N100" s="13" t="s">
        <v>23</v>
      </c>
      <c r="O100" s="62">
        <v>11820822593.780001</v>
      </c>
      <c r="P100" s="24">
        <f t="shared" si="64"/>
        <v>5.1190798790292646E-2</v>
      </c>
      <c r="Q100" s="13" t="s">
        <v>23</v>
      </c>
      <c r="R100" s="62">
        <v>1803.45</v>
      </c>
      <c r="S100" s="13" t="s">
        <v>23</v>
      </c>
      <c r="T100" s="62">
        <v>1803.45</v>
      </c>
      <c r="U100" s="25">
        <v>2349</v>
      </c>
      <c r="V100" s="50">
        <v>2.7000000000000001E-3</v>
      </c>
      <c r="W100" s="50">
        <v>8.2299999999999998E-2</v>
      </c>
      <c r="X100" s="27">
        <f t="shared" si="65"/>
        <v>3.7832305628841423E-3</v>
      </c>
      <c r="Y100" s="27">
        <f t="shared" si="66"/>
        <v>2.6686681677924855E-3</v>
      </c>
      <c r="Z100" s="27">
        <f t="shared" si="67"/>
        <v>5.5650684931506846E-3</v>
      </c>
      <c r="AA100" s="20">
        <f t="shared" si="68"/>
        <v>-9.9999999999999829E-5</v>
      </c>
      <c r="AB100" s="21">
        <f t="shared" si="69"/>
        <v>2.7999999999999969E-3</v>
      </c>
    </row>
    <row r="101" spans="1:28" ht="13.95" customHeight="1">
      <c r="A101" s="237">
        <v>90</v>
      </c>
      <c r="B101" s="236" t="s">
        <v>161</v>
      </c>
      <c r="C101" s="12" t="s">
        <v>101</v>
      </c>
      <c r="D101" s="13" t="s">
        <v>23</v>
      </c>
      <c r="E101" s="75">
        <v>23723833.629999999</v>
      </c>
      <c r="F101" s="24">
        <f t="shared" si="70"/>
        <v>1.0190864971100292E-4</v>
      </c>
      <c r="G101" s="13" t="s">
        <v>23</v>
      </c>
      <c r="H101" s="61">
        <v>0.72470000000000001</v>
      </c>
      <c r="I101" s="13" t="s">
        <v>23</v>
      </c>
      <c r="J101" s="61">
        <v>0.72470000000000001</v>
      </c>
      <c r="K101" s="25">
        <v>744</v>
      </c>
      <c r="L101" s="50">
        <v>2.2126953395105045E-3</v>
      </c>
      <c r="M101" s="50">
        <v>-6.4436523169729056E-3</v>
      </c>
      <c r="N101" s="13" t="s">
        <v>23</v>
      </c>
      <c r="O101" s="33">
        <v>23771362.670000002</v>
      </c>
      <c r="P101" s="24">
        <f t="shared" si="64"/>
        <v>1.0294334711116902E-4</v>
      </c>
      <c r="Q101" s="13" t="s">
        <v>23</v>
      </c>
      <c r="R101" s="61">
        <v>0.72609999999999997</v>
      </c>
      <c r="S101" s="13" t="s">
        <v>23</v>
      </c>
      <c r="T101" s="61">
        <v>0.72609999999999997</v>
      </c>
      <c r="U101" s="25">
        <v>744</v>
      </c>
      <c r="V101" s="50">
        <v>1.9318338622877837E-3</v>
      </c>
      <c r="W101" s="50">
        <v>-4.5242665204278587E-3</v>
      </c>
      <c r="X101" s="27">
        <f t="shared" si="65"/>
        <v>2.0034299996059633E-3</v>
      </c>
      <c r="Y101" s="27">
        <f t="shared" si="66"/>
        <v>1.9318338622877837E-3</v>
      </c>
      <c r="Z101" s="27">
        <f t="shared" si="67"/>
        <v>0</v>
      </c>
      <c r="AA101" s="20">
        <f t="shared" si="68"/>
        <v>-2.8086147722272085E-4</v>
      </c>
      <c r="AB101" s="21">
        <f t="shared" si="69"/>
        <v>1.919385796545047E-3</v>
      </c>
    </row>
    <row r="102" spans="1:28" ht="15.6" customHeight="1">
      <c r="A102" s="237">
        <v>91</v>
      </c>
      <c r="B102" s="236" t="s">
        <v>162</v>
      </c>
      <c r="C102" s="12" t="s">
        <v>45</v>
      </c>
      <c r="D102" s="13" t="s">
        <v>23</v>
      </c>
      <c r="E102" s="75">
        <v>14522458943.620001</v>
      </c>
      <c r="F102" s="24">
        <f t="shared" si="70"/>
        <v>6.238301130034489E-2</v>
      </c>
      <c r="G102" s="13" t="s">
        <v>23</v>
      </c>
      <c r="H102" s="61">
        <v>1</v>
      </c>
      <c r="I102" s="13" t="s">
        <v>23</v>
      </c>
      <c r="J102" s="61">
        <v>1</v>
      </c>
      <c r="K102" s="25">
        <v>8557</v>
      </c>
      <c r="L102" s="50">
        <v>0.06</v>
      </c>
      <c r="M102" s="50">
        <v>0.06</v>
      </c>
      <c r="N102" s="13" t="s">
        <v>23</v>
      </c>
      <c r="O102" s="33">
        <v>14832391161.719999</v>
      </c>
      <c r="P102" s="24">
        <f t="shared" si="64"/>
        <v>6.4232581574995479E-2</v>
      </c>
      <c r="Q102" s="13" t="s">
        <v>23</v>
      </c>
      <c r="R102" s="61">
        <v>1</v>
      </c>
      <c r="S102" s="13" t="s">
        <v>23</v>
      </c>
      <c r="T102" s="61">
        <v>1</v>
      </c>
      <c r="U102" s="25">
        <v>8896</v>
      </c>
      <c r="V102" s="26">
        <v>0.06</v>
      </c>
      <c r="W102" s="26">
        <v>0.06</v>
      </c>
      <c r="X102" s="27">
        <f t="shared" si="65"/>
        <v>2.1341579914478447E-2</v>
      </c>
      <c r="Y102" s="27">
        <f t="shared" si="66"/>
        <v>0</v>
      </c>
      <c r="Z102" s="27">
        <f t="shared" si="67"/>
        <v>3.9616688091620895E-2</v>
      </c>
      <c r="AA102" s="20">
        <f t="shared" si="68"/>
        <v>0</v>
      </c>
      <c r="AB102" s="21">
        <f t="shared" si="69"/>
        <v>0</v>
      </c>
    </row>
    <row r="103" spans="1:28" ht="14.4" customHeight="1">
      <c r="A103" s="237">
        <v>92</v>
      </c>
      <c r="B103" s="236" t="s">
        <v>163</v>
      </c>
      <c r="C103" s="12" t="s">
        <v>164</v>
      </c>
      <c r="D103" s="13" t="s">
        <v>23</v>
      </c>
      <c r="E103" s="75">
        <v>2197716477.5799999</v>
      </c>
      <c r="F103" s="24">
        <f t="shared" si="70"/>
        <v>9.4405618489324834E-3</v>
      </c>
      <c r="G103" s="13" t="s">
        <v>23</v>
      </c>
      <c r="H103" s="75">
        <v>303.63</v>
      </c>
      <c r="I103" s="13" t="s">
        <v>23</v>
      </c>
      <c r="J103" s="75">
        <v>303.63</v>
      </c>
      <c r="K103" s="25">
        <v>583</v>
      </c>
      <c r="L103" s="181">
        <v>3.0000000000000001E-3</v>
      </c>
      <c r="M103" s="181">
        <v>0.14749999999999999</v>
      </c>
      <c r="N103" s="13" t="s">
        <v>23</v>
      </c>
      <c r="O103" s="75">
        <v>2124644226.0699999</v>
      </c>
      <c r="P103" s="24">
        <f t="shared" si="64"/>
        <v>9.2009024088506343E-3</v>
      </c>
      <c r="Q103" s="13" t="s">
        <v>23</v>
      </c>
      <c r="R103" s="75">
        <v>302.25</v>
      </c>
      <c r="S103" s="13" t="s">
        <v>23</v>
      </c>
      <c r="T103" s="75">
        <v>302.25</v>
      </c>
      <c r="U103" s="25">
        <v>567</v>
      </c>
      <c r="V103" s="181">
        <v>3.0000000000000001E-3</v>
      </c>
      <c r="W103" s="181">
        <v>0.15179999999999999</v>
      </c>
      <c r="X103" s="27">
        <f t="shared" si="65"/>
        <v>-3.324917124453787E-2</v>
      </c>
      <c r="Y103" s="27">
        <f t="shared" si="66"/>
        <v>-4.545005434245613E-3</v>
      </c>
      <c r="Z103" s="27">
        <f t="shared" si="67"/>
        <v>-2.7444253859348199E-2</v>
      </c>
      <c r="AA103" s="20">
        <f t="shared" si="68"/>
        <v>0</v>
      </c>
      <c r="AB103" s="21">
        <f t="shared" si="69"/>
        <v>4.2999999999999983E-3</v>
      </c>
    </row>
    <row r="104" spans="1:28" ht="13.95" customHeight="1">
      <c r="A104" s="237">
        <v>93</v>
      </c>
      <c r="B104" s="236" t="s">
        <v>165</v>
      </c>
      <c r="C104" s="12" t="s">
        <v>49</v>
      </c>
      <c r="D104" s="13" t="s">
        <v>23</v>
      </c>
      <c r="E104" s="75">
        <v>748277528.70000005</v>
      </c>
      <c r="F104" s="24">
        <f t="shared" si="70"/>
        <v>3.2143182989815646E-3</v>
      </c>
      <c r="G104" s="13" t="s">
        <v>23</v>
      </c>
      <c r="H104" s="61">
        <v>115.68</v>
      </c>
      <c r="I104" s="13" t="s">
        <v>23</v>
      </c>
      <c r="J104" s="61">
        <v>115.68</v>
      </c>
      <c r="K104" s="55">
        <v>197</v>
      </c>
      <c r="L104" s="56">
        <v>0.14760000000000001</v>
      </c>
      <c r="M104" s="56">
        <v>0.1691</v>
      </c>
      <c r="N104" s="13" t="s">
        <v>23</v>
      </c>
      <c r="O104" s="33">
        <v>741173999.92999995</v>
      </c>
      <c r="P104" s="24">
        <f t="shared" si="64"/>
        <v>3.2096995617696975E-3</v>
      </c>
      <c r="Q104" s="13" t="s">
        <v>23</v>
      </c>
      <c r="R104" s="61">
        <v>114.94</v>
      </c>
      <c r="S104" s="13" t="s">
        <v>23</v>
      </c>
      <c r="T104" s="61">
        <v>115.2</v>
      </c>
      <c r="U104" s="55">
        <v>194</v>
      </c>
      <c r="V104" s="56">
        <v>0.1477</v>
      </c>
      <c r="W104" s="56">
        <v>0.16919999999999999</v>
      </c>
      <c r="X104" s="27">
        <f t="shared" si="65"/>
        <v>-9.4931739863165828E-3</v>
      </c>
      <c r="Y104" s="27">
        <f t="shared" si="66"/>
        <v>-4.1493775933610297E-3</v>
      </c>
      <c r="Z104" s="27">
        <f t="shared" si="67"/>
        <v>-1.5228426395939087E-2</v>
      </c>
      <c r="AA104" s="20">
        <f t="shared" si="68"/>
        <v>9.9999999999988987E-5</v>
      </c>
      <c r="AB104" s="21">
        <f t="shared" si="69"/>
        <v>9.9999999999988987E-5</v>
      </c>
    </row>
    <row r="105" spans="1:28" ht="15.6" customHeight="1">
      <c r="A105" s="237">
        <v>94</v>
      </c>
      <c r="B105" s="192" t="s">
        <v>166</v>
      </c>
      <c r="C105" s="63" t="s">
        <v>53</v>
      </c>
      <c r="D105" s="13" t="s">
        <v>23</v>
      </c>
      <c r="E105" s="75">
        <v>1582258390.5599999</v>
      </c>
      <c r="F105" s="24">
        <f t="shared" si="70"/>
        <v>6.7967858226745748E-3</v>
      </c>
      <c r="G105" s="13" t="s">
        <v>23</v>
      </c>
      <c r="H105" s="61">
        <v>117.0865</v>
      </c>
      <c r="I105" s="13" t="s">
        <v>23</v>
      </c>
      <c r="J105" s="61">
        <v>117.8968</v>
      </c>
      <c r="K105" s="25">
        <v>5173</v>
      </c>
      <c r="L105" s="50">
        <v>-3.3999999999999998E-3</v>
      </c>
      <c r="M105" s="50">
        <v>0.14216108456350268</v>
      </c>
      <c r="N105" s="13" t="s">
        <v>23</v>
      </c>
      <c r="O105" s="33">
        <v>1557919062.5799999</v>
      </c>
      <c r="P105" s="24">
        <f t="shared" si="64"/>
        <v>6.7466642555026896E-3</v>
      </c>
      <c r="Q105" s="13" t="s">
        <v>23</v>
      </c>
      <c r="R105" s="61">
        <v>116.23560000000001</v>
      </c>
      <c r="S105" s="13" t="s">
        <v>23</v>
      </c>
      <c r="T105" s="61">
        <v>117.1204</v>
      </c>
      <c r="U105" s="25">
        <v>5173</v>
      </c>
      <c r="V105" s="26">
        <v>-2.8E-3</v>
      </c>
      <c r="W105" s="26">
        <v>0.13736411922526129</v>
      </c>
      <c r="X105" s="27">
        <f t="shared" si="65"/>
        <v>-1.5382650599429424E-2</v>
      </c>
      <c r="Y105" s="27">
        <f t="shared" si="66"/>
        <v>-6.5854204694274594E-3</v>
      </c>
      <c r="Z105" s="27">
        <f t="shared" si="67"/>
        <v>0</v>
      </c>
      <c r="AA105" s="20">
        <f t="shared" si="68"/>
        <v>5.9999999999999984E-4</v>
      </c>
      <c r="AB105" s="21">
        <f t="shared" si="69"/>
        <v>-4.7969653382413935E-3</v>
      </c>
    </row>
    <row r="106" spans="1:28" ht="13.2" customHeight="1">
      <c r="A106" s="237">
        <v>95</v>
      </c>
      <c r="B106" s="236" t="s">
        <v>167</v>
      </c>
      <c r="C106" s="12" t="s">
        <v>22</v>
      </c>
      <c r="D106" s="13" t="s">
        <v>23</v>
      </c>
      <c r="E106" s="36">
        <v>1831666441.02</v>
      </c>
      <c r="F106" s="15">
        <f t="shared" si="70"/>
        <v>7.8681488260506985E-3</v>
      </c>
      <c r="G106" s="13" t="s">
        <v>23</v>
      </c>
      <c r="H106" s="64">
        <v>427.22859999999997</v>
      </c>
      <c r="I106" s="13" t="s">
        <v>23</v>
      </c>
      <c r="J106" s="64">
        <v>427.22859999999997</v>
      </c>
      <c r="K106" s="18">
        <v>97</v>
      </c>
      <c r="L106" s="19">
        <v>8.9999999999999998E-4</v>
      </c>
      <c r="M106" s="19">
        <v>0.11</v>
      </c>
      <c r="N106" s="13" t="s">
        <v>23</v>
      </c>
      <c r="O106" s="36">
        <v>1836923985.29</v>
      </c>
      <c r="P106" s="15">
        <f t="shared" si="64"/>
        <v>7.9549122218890607E-3</v>
      </c>
      <c r="Q106" s="13" t="s">
        <v>23</v>
      </c>
      <c r="R106" s="64">
        <v>427.83679999999998</v>
      </c>
      <c r="S106" s="13" t="s">
        <v>23</v>
      </c>
      <c r="T106" s="64">
        <v>427.83679999999998</v>
      </c>
      <c r="U106" s="16">
        <v>97</v>
      </c>
      <c r="V106" s="19">
        <v>1.4E-3</v>
      </c>
      <c r="W106" s="19">
        <v>0.1116</v>
      </c>
      <c r="X106" s="20">
        <f t="shared" si="65"/>
        <v>2.8703611925499999E-3</v>
      </c>
      <c r="Y106" s="20">
        <f t="shared" si="66"/>
        <v>1.4235938324354005E-3</v>
      </c>
      <c r="Z106" s="20">
        <f t="shared" si="67"/>
        <v>0</v>
      </c>
      <c r="AA106" s="20">
        <f t="shared" si="68"/>
        <v>5.0000000000000001E-4</v>
      </c>
      <c r="AB106" s="21">
        <f t="shared" si="69"/>
        <v>1.6000000000000042E-3</v>
      </c>
    </row>
    <row r="107" spans="1:28" ht="14.4" customHeight="1">
      <c r="A107" s="237">
        <v>96</v>
      </c>
      <c r="B107" s="236" t="s">
        <v>168</v>
      </c>
      <c r="C107" s="12" t="s">
        <v>114</v>
      </c>
      <c r="D107" s="13" t="s">
        <v>23</v>
      </c>
      <c r="E107" s="49">
        <v>4071726253</v>
      </c>
      <c r="F107" s="24">
        <f>(E107/$O$80)</f>
        <v>6.0611540872021225E-4</v>
      </c>
      <c r="G107" s="13" t="s">
        <v>23</v>
      </c>
      <c r="H107" s="61">
        <v>108.94</v>
      </c>
      <c r="I107" s="65" t="s">
        <v>23</v>
      </c>
      <c r="J107" s="65">
        <v>108.94</v>
      </c>
      <c r="K107" s="25">
        <v>521</v>
      </c>
      <c r="L107" s="50">
        <v>-9.4000000000000004E-3</v>
      </c>
      <c r="M107" s="50">
        <v>0.14599999999999999</v>
      </c>
      <c r="N107" s="13" t="s">
        <v>23</v>
      </c>
      <c r="O107" s="49">
        <v>3972442076</v>
      </c>
      <c r="P107" s="24">
        <f t="shared" si="64"/>
        <v>1.720290456990789E-2</v>
      </c>
      <c r="Q107" s="13" t="s">
        <v>23</v>
      </c>
      <c r="R107" s="61">
        <v>109.02</v>
      </c>
      <c r="S107" s="65" t="s">
        <v>23</v>
      </c>
      <c r="T107" s="65">
        <v>109.02</v>
      </c>
      <c r="U107" s="25">
        <v>522</v>
      </c>
      <c r="V107" s="50">
        <v>6.9999999999999999E-4</v>
      </c>
      <c r="W107" s="50">
        <v>0.1434</v>
      </c>
      <c r="X107" s="27">
        <f t="shared" si="65"/>
        <v>-2.4383804517027291E-2</v>
      </c>
      <c r="Y107" s="27">
        <f t="shared" si="66"/>
        <v>7.3434918303651826E-4</v>
      </c>
      <c r="Z107" s="27">
        <f t="shared" si="67"/>
        <v>1.9193857965451055E-3</v>
      </c>
      <c r="AA107" s="20">
        <f t="shared" si="68"/>
        <v>1.01E-2</v>
      </c>
      <c r="AB107" s="21">
        <f t="shared" si="69"/>
        <v>-2.5999999999999912E-3</v>
      </c>
    </row>
    <row r="108" spans="1:28" ht="14.4" customHeight="1">
      <c r="A108" s="237">
        <v>97</v>
      </c>
      <c r="B108" s="236" t="s">
        <v>169</v>
      </c>
      <c r="C108" s="12" t="s">
        <v>51</v>
      </c>
      <c r="D108" s="13" t="s">
        <v>23</v>
      </c>
      <c r="E108" s="182">
        <v>64478293.859999999</v>
      </c>
      <c r="F108" s="24">
        <f t="shared" ref="F108:F120" si="78">(E108/$E$121)</f>
        <v>2.7697445385186888E-4</v>
      </c>
      <c r="G108" s="13" t="s">
        <v>23</v>
      </c>
      <c r="H108" s="75">
        <v>13.42</v>
      </c>
      <c r="I108" s="13" t="s">
        <v>23</v>
      </c>
      <c r="J108" s="75">
        <v>13.65</v>
      </c>
      <c r="K108" s="25">
        <v>52</v>
      </c>
      <c r="L108" s="50">
        <v>0</v>
      </c>
      <c r="M108" s="50">
        <v>-2.07E-2</v>
      </c>
      <c r="N108" s="13" t="s">
        <v>23</v>
      </c>
      <c r="O108" s="182">
        <v>71714328.659999996</v>
      </c>
      <c r="P108" s="24">
        <f t="shared" si="64"/>
        <v>3.1056330806848254E-4</v>
      </c>
      <c r="Q108" s="13" t="s">
        <v>23</v>
      </c>
      <c r="R108" s="33">
        <v>14.93</v>
      </c>
      <c r="S108" s="13" t="s">
        <v>23</v>
      </c>
      <c r="T108" s="33">
        <v>15.17</v>
      </c>
      <c r="U108" s="25">
        <v>56</v>
      </c>
      <c r="V108" s="26">
        <v>-2.0515204100024499E-6</v>
      </c>
      <c r="W108" s="26">
        <v>-2.0864858016863101E-2</v>
      </c>
      <c r="X108" s="27">
        <f t="shared" si="65"/>
        <v>0.11222435282967329</v>
      </c>
      <c r="Y108" s="27">
        <f t="shared" si="66"/>
        <v>0.11135531135531132</v>
      </c>
      <c r="Z108" s="27">
        <f t="shared" si="67"/>
        <v>7.6923076923076927E-2</v>
      </c>
      <c r="AA108" s="20">
        <f t="shared" si="68"/>
        <v>-2.0515204100024499E-6</v>
      </c>
      <c r="AB108" s="21">
        <f t="shared" si="69"/>
        <v>-1.6485801686310156E-4</v>
      </c>
    </row>
    <row r="109" spans="1:28" ht="13.95" customHeight="1">
      <c r="A109" s="237">
        <v>98</v>
      </c>
      <c r="B109" s="236" t="s">
        <v>170</v>
      </c>
      <c r="C109" s="12" t="s">
        <v>123</v>
      </c>
      <c r="D109" s="13" t="s">
        <v>23</v>
      </c>
      <c r="E109" s="75">
        <v>1254330858.8499999</v>
      </c>
      <c r="F109" s="24">
        <f t="shared" si="78"/>
        <v>5.3881327153888865E-3</v>
      </c>
      <c r="G109" s="13" t="s">
        <v>23</v>
      </c>
      <c r="H109" s="75">
        <v>177.38</v>
      </c>
      <c r="I109" s="13" t="s">
        <v>23</v>
      </c>
      <c r="J109" s="75">
        <v>177.38</v>
      </c>
      <c r="K109" s="25">
        <v>195</v>
      </c>
      <c r="L109" s="50">
        <v>0.1603</v>
      </c>
      <c r="M109" s="50">
        <v>0.18759999999999999</v>
      </c>
      <c r="N109" s="13" t="s">
        <v>23</v>
      </c>
      <c r="O109" s="75">
        <v>1255291249.72</v>
      </c>
      <c r="P109" s="24">
        <f t="shared" si="64"/>
        <v>5.4361159113786349E-3</v>
      </c>
      <c r="Q109" s="13" t="s">
        <v>23</v>
      </c>
      <c r="R109" s="75">
        <v>177.67</v>
      </c>
      <c r="S109" s="13" t="s">
        <v>23</v>
      </c>
      <c r="T109" s="75">
        <v>177.67</v>
      </c>
      <c r="U109" s="25">
        <v>195</v>
      </c>
      <c r="V109" s="50">
        <v>5.1799999999999999E-2</v>
      </c>
      <c r="W109" s="50">
        <v>0.185</v>
      </c>
      <c r="X109" s="27">
        <f t="shared" si="65"/>
        <v>7.6565992395390234E-4</v>
      </c>
      <c r="Y109" s="27">
        <f t="shared" si="66"/>
        <v>1.6349081068891198E-3</v>
      </c>
      <c r="Z109" s="27">
        <f t="shared" si="67"/>
        <v>0</v>
      </c>
      <c r="AA109" s="20">
        <f t="shared" si="68"/>
        <v>-0.1085</v>
      </c>
      <c r="AB109" s="21">
        <f t="shared" si="69"/>
        <v>-2.5999999999999912E-3</v>
      </c>
    </row>
    <row r="110" spans="1:28" ht="14.4" customHeight="1">
      <c r="A110" s="237">
        <v>99</v>
      </c>
      <c r="B110" s="236" t="s">
        <v>171</v>
      </c>
      <c r="C110" s="12" t="s">
        <v>172</v>
      </c>
      <c r="D110" s="13" t="s">
        <v>23</v>
      </c>
      <c r="E110" s="75">
        <v>13159845665.640888</v>
      </c>
      <c r="F110" s="24">
        <f t="shared" si="78"/>
        <v>5.65297381151234E-2</v>
      </c>
      <c r="G110" s="13" t="s">
        <v>23</v>
      </c>
      <c r="H110" s="75">
        <v>1.1080543721431964</v>
      </c>
      <c r="I110" s="13" t="s">
        <v>23</v>
      </c>
      <c r="J110" s="75">
        <v>1.1080543721431964</v>
      </c>
      <c r="K110" s="25">
        <v>5682</v>
      </c>
      <c r="L110" s="50">
        <v>0.16520000000000001</v>
      </c>
      <c r="M110" s="50">
        <v>0.16520000000000001</v>
      </c>
      <c r="N110" s="13" t="s">
        <v>23</v>
      </c>
      <c r="O110" s="33">
        <v>13550484158.169334</v>
      </c>
      <c r="P110" s="24">
        <f t="shared" si="64"/>
        <v>5.8681204505758464E-2</v>
      </c>
      <c r="Q110" s="13" t="s">
        <v>23</v>
      </c>
      <c r="R110" s="33">
        <v>1.1117744156136355</v>
      </c>
      <c r="S110" s="13" t="s">
        <v>23</v>
      </c>
      <c r="T110" s="75">
        <v>1.1117744156136355</v>
      </c>
      <c r="U110" s="25">
        <v>5692</v>
      </c>
      <c r="V110" s="50">
        <v>0.16550000000000001</v>
      </c>
      <c r="W110" s="26">
        <v>0.16550000000000001</v>
      </c>
      <c r="X110" s="27">
        <f t="shared" si="65"/>
        <v>2.9684124149598982E-2</v>
      </c>
      <c r="Y110" s="27">
        <f t="shared" si="66"/>
        <v>3.3572752059485077E-3</v>
      </c>
      <c r="Z110" s="27">
        <f t="shared" si="67"/>
        <v>1.7599436818021823E-3</v>
      </c>
      <c r="AA110" s="20">
        <f t="shared" si="68"/>
        <v>2.9999999999999472E-4</v>
      </c>
      <c r="AB110" s="21">
        <f t="shared" si="69"/>
        <v>2.9999999999999472E-4</v>
      </c>
    </row>
    <row r="111" spans="1:28" ht="13.5" customHeight="1">
      <c r="A111" s="237">
        <v>100</v>
      </c>
      <c r="B111" s="236" t="s">
        <v>173</v>
      </c>
      <c r="C111" s="12" t="s">
        <v>55</v>
      </c>
      <c r="D111" s="13" t="s">
        <v>23</v>
      </c>
      <c r="E111" s="75">
        <v>15071433707.49</v>
      </c>
      <c r="F111" s="24">
        <f t="shared" si="78"/>
        <v>6.4741200022451872E-2</v>
      </c>
      <c r="G111" s="13" t="s">
        <v>23</v>
      </c>
      <c r="H111" s="61">
        <v>263.97000000000003</v>
      </c>
      <c r="I111" s="13" t="s">
        <v>23</v>
      </c>
      <c r="J111" s="198">
        <v>263.97000000000003</v>
      </c>
      <c r="K111" s="25">
        <v>5921</v>
      </c>
      <c r="L111" s="50">
        <v>2.3E-3</v>
      </c>
      <c r="M111" s="50">
        <v>1.8200000000000001E-2</v>
      </c>
      <c r="N111" s="13" t="s">
        <v>23</v>
      </c>
      <c r="O111" s="75">
        <v>15098140121.09</v>
      </c>
      <c r="P111" s="24">
        <f t="shared" si="64"/>
        <v>6.5383423777381433E-2</v>
      </c>
      <c r="Q111" s="13" t="s">
        <v>23</v>
      </c>
      <c r="R111" s="61">
        <v>264.63</v>
      </c>
      <c r="S111" s="13" t="s">
        <v>23</v>
      </c>
      <c r="T111" s="198">
        <v>264.63</v>
      </c>
      <c r="U111" s="25">
        <v>5923</v>
      </c>
      <c r="V111" s="50">
        <v>2.5000000000000001E-3</v>
      </c>
      <c r="W111" s="50">
        <v>2.0799999999999999E-2</v>
      </c>
      <c r="X111" s="27">
        <f t="shared" si="65"/>
        <v>1.7719889241013737E-3</v>
      </c>
      <c r="Y111" s="27">
        <f t="shared" si="66"/>
        <v>2.5002841231956969E-3</v>
      </c>
      <c r="Z111" s="27">
        <f t="shared" si="67"/>
        <v>3.3778078027360244E-4</v>
      </c>
      <c r="AA111" s="20">
        <f t="shared" si="68"/>
        <v>2.0000000000000009E-4</v>
      </c>
      <c r="AB111" s="21">
        <f t="shared" si="69"/>
        <v>2.5999999999999981E-3</v>
      </c>
    </row>
    <row r="112" spans="1:28" ht="13.5" customHeight="1">
      <c r="A112" s="237">
        <v>101</v>
      </c>
      <c r="B112" s="236" t="s">
        <v>174</v>
      </c>
      <c r="C112" s="12" t="s">
        <v>55</v>
      </c>
      <c r="D112" s="13" t="s">
        <v>23</v>
      </c>
      <c r="E112" s="75">
        <v>1390341772.3099999</v>
      </c>
      <c r="F112" s="24">
        <f t="shared" si="78"/>
        <v>5.9723843482759565E-3</v>
      </c>
      <c r="G112" s="13" t="s">
        <v>23</v>
      </c>
      <c r="H112" s="32">
        <v>11385.21</v>
      </c>
      <c r="I112" s="13" t="s">
        <v>23</v>
      </c>
      <c r="J112" s="32">
        <v>11440.91</v>
      </c>
      <c r="K112" s="25">
        <v>32</v>
      </c>
      <c r="L112" s="50">
        <v>-3.0000000000000001E-3</v>
      </c>
      <c r="M112" s="50">
        <v>0.214</v>
      </c>
      <c r="N112" s="13" t="s">
        <v>23</v>
      </c>
      <c r="O112" s="75">
        <v>1403609409.51</v>
      </c>
      <c r="P112" s="24">
        <f t="shared" si="64"/>
        <v>6.078416818487373E-3</v>
      </c>
      <c r="Q112" s="13" t="s">
        <v>23</v>
      </c>
      <c r="R112" s="32">
        <v>11337.12</v>
      </c>
      <c r="S112" s="13" t="s">
        <v>23</v>
      </c>
      <c r="T112" s="32">
        <v>11389.36</v>
      </c>
      <c r="U112" s="25">
        <v>33</v>
      </c>
      <c r="V112" s="50">
        <v>-4.4999999999999997E-3</v>
      </c>
      <c r="W112" s="50">
        <v>0.20860000000000001</v>
      </c>
      <c r="X112" s="27">
        <f t="shared" si="65"/>
        <v>9.5427163768203368E-3</v>
      </c>
      <c r="Y112" s="27">
        <f t="shared" si="66"/>
        <v>-4.5057604683542895E-3</v>
      </c>
      <c r="Z112" s="27">
        <f t="shared" si="67"/>
        <v>3.125E-2</v>
      </c>
      <c r="AA112" s="20">
        <f t="shared" si="68"/>
        <v>-1.4999999999999996E-3</v>
      </c>
      <c r="AB112" s="21">
        <f t="shared" si="69"/>
        <v>-5.3999999999999881E-3</v>
      </c>
    </row>
    <row r="113" spans="1:34" ht="15" customHeight="1">
      <c r="A113" s="237">
        <v>102</v>
      </c>
      <c r="B113" s="236" t="s">
        <v>175</v>
      </c>
      <c r="C113" s="12" t="s">
        <v>55</v>
      </c>
      <c r="D113" s="13" t="s">
        <v>23</v>
      </c>
      <c r="E113" s="182">
        <v>6143970375.9300003</v>
      </c>
      <c r="F113" s="24">
        <f t="shared" si="78"/>
        <v>2.6392181577418579E-2</v>
      </c>
      <c r="G113" s="13" t="s">
        <v>23</v>
      </c>
      <c r="H113" s="61">
        <v>183.89</v>
      </c>
      <c r="I113" s="13" t="s">
        <v>23</v>
      </c>
      <c r="J113" s="61">
        <v>183.89</v>
      </c>
      <c r="K113" s="25">
        <v>7262</v>
      </c>
      <c r="L113" s="50">
        <v>2.5000000000000001E-3</v>
      </c>
      <c r="M113" s="50">
        <v>0.1391</v>
      </c>
      <c r="N113" s="13" t="s">
        <v>23</v>
      </c>
      <c r="O113" s="182">
        <v>6027297352.1300001</v>
      </c>
      <c r="P113" s="24">
        <f t="shared" si="64"/>
        <v>2.6101581641577321E-2</v>
      </c>
      <c r="Q113" s="13" t="s">
        <v>23</v>
      </c>
      <c r="R113" s="61">
        <v>183.93</v>
      </c>
      <c r="S113" s="13" t="s">
        <v>23</v>
      </c>
      <c r="T113" s="61">
        <v>183.93</v>
      </c>
      <c r="U113" s="25">
        <v>7303</v>
      </c>
      <c r="V113" s="50">
        <v>2.0000000000000001E-4</v>
      </c>
      <c r="W113" s="50">
        <v>0.1394</v>
      </c>
      <c r="X113" s="27">
        <f t="shared" si="65"/>
        <v>-1.8989841529361156E-2</v>
      </c>
      <c r="Y113" s="27">
        <f t="shared" si="66"/>
        <v>2.1752134428201897E-4</v>
      </c>
      <c r="Z113" s="27">
        <f t="shared" si="67"/>
        <v>5.6458275957036626E-3</v>
      </c>
      <c r="AA113" s="20">
        <f t="shared" si="68"/>
        <v>-2.3E-3</v>
      </c>
      <c r="AB113" s="21">
        <f t="shared" si="69"/>
        <v>2.9999999999999472E-4</v>
      </c>
    </row>
    <row r="114" spans="1:34" ht="15" customHeight="1">
      <c r="A114" s="237">
        <v>103</v>
      </c>
      <c r="B114" s="236" t="s">
        <v>176</v>
      </c>
      <c r="C114" s="12" t="s">
        <v>55</v>
      </c>
      <c r="D114" s="13" t="s">
        <v>23</v>
      </c>
      <c r="E114" s="75">
        <v>6060505706.8000002</v>
      </c>
      <c r="F114" s="24">
        <f t="shared" si="78"/>
        <v>2.6033648809811495E-2</v>
      </c>
      <c r="G114" s="13" t="s">
        <v>23</v>
      </c>
      <c r="H114" s="61">
        <v>404.19</v>
      </c>
      <c r="I114" s="13" t="s">
        <v>23</v>
      </c>
      <c r="J114" s="198">
        <v>404.19</v>
      </c>
      <c r="K114" s="25">
        <v>14956</v>
      </c>
      <c r="L114" s="50">
        <v>1.1999999999999999E-3</v>
      </c>
      <c r="M114" s="50">
        <v>4.9200000000000001E-2</v>
      </c>
      <c r="N114" s="13" t="s">
        <v>23</v>
      </c>
      <c r="O114" s="75">
        <v>6041656145.6700001</v>
      </c>
      <c r="P114" s="24">
        <f t="shared" si="64"/>
        <v>2.6163763279542541E-2</v>
      </c>
      <c r="Q114" s="13" t="s">
        <v>23</v>
      </c>
      <c r="R114" s="61">
        <v>405.2</v>
      </c>
      <c r="S114" s="13" t="s">
        <v>23</v>
      </c>
      <c r="T114" s="198">
        <v>405.2</v>
      </c>
      <c r="U114" s="25">
        <v>15111</v>
      </c>
      <c r="V114" s="50">
        <v>2.5000000000000001E-3</v>
      </c>
      <c r="W114" s="50">
        <v>5.1799999999999999E-2</v>
      </c>
      <c r="X114" s="27">
        <f t="shared" si="65"/>
        <v>-3.1102290867989044E-3</v>
      </c>
      <c r="Y114" s="27">
        <f t="shared" si="66"/>
        <v>2.4988248101140329E-3</v>
      </c>
      <c r="Z114" s="27">
        <f t="shared" si="67"/>
        <v>1.0363733618614602E-2</v>
      </c>
      <c r="AA114" s="20">
        <f t="shared" si="68"/>
        <v>1.3000000000000002E-3</v>
      </c>
      <c r="AB114" s="21">
        <f t="shared" si="69"/>
        <v>2.5999999999999981E-3</v>
      </c>
    </row>
    <row r="115" spans="1:34" ht="15" customHeight="1">
      <c r="A115" s="237">
        <v>104</v>
      </c>
      <c r="B115" s="236" t="s">
        <v>177</v>
      </c>
      <c r="C115" s="12" t="s">
        <v>132</v>
      </c>
      <c r="D115" s="13" t="s">
        <v>23</v>
      </c>
      <c r="E115" s="75">
        <v>121919343.19</v>
      </c>
      <c r="F115" s="24">
        <f t="shared" si="78"/>
        <v>5.2371955696206172E-4</v>
      </c>
      <c r="G115" s="13" t="s">
        <v>23</v>
      </c>
      <c r="H115" s="61">
        <v>125.4853</v>
      </c>
      <c r="I115" s="13" t="s">
        <v>23</v>
      </c>
      <c r="J115" s="61">
        <v>125.4853</v>
      </c>
      <c r="K115" s="25">
        <v>20</v>
      </c>
      <c r="L115" s="50">
        <v>5.4109589041081714E-4</v>
      </c>
      <c r="M115" s="50">
        <v>0.14343700000000001</v>
      </c>
      <c r="N115" s="13" t="s">
        <v>23</v>
      </c>
      <c r="O115" s="33">
        <v>121902100.48</v>
      </c>
      <c r="P115" s="24">
        <f t="shared" si="64"/>
        <v>5.2790453864600621E-4</v>
      </c>
      <c r="Q115" s="13" t="s">
        <v>23</v>
      </c>
      <c r="R115" s="61">
        <v>125.4151</v>
      </c>
      <c r="S115" s="13" t="s">
        <v>23</v>
      </c>
      <c r="T115" s="61">
        <v>125.4151</v>
      </c>
      <c r="U115" s="25">
        <v>19</v>
      </c>
      <c r="V115" s="26">
        <v>4.6712328767116625E-4</v>
      </c>
      <c r="W115" s="26">
        <v>0.13944599999999999</v>
      </c>
      <c r="X115" s="27">
        <f t="shared" ref="X115" si="79">((O115-E115)/E115)</f>
        <v>-1.4142718906484165E-4</v>
      </c>
      <c r="Y115" s="27">
        <f t="shared" ref="Y115" si="80">((T115-J115)/J115)</f>
        <v>-5.5942807643604331E-4</v>
      </c>
      <c r="Z115" s="27">
        <f t="shared" ref="Z115" si="81">((U115-K115)/K115)</f>
        <v>-0.05</v>
      </c>
      <c r="AA115" s="20">
        <f>V115-L115</f>
        <v>-7.397260273965089E-5</v>
      </c>
      <c r="AB115" s="21">
        <f>W115-M115</f>
        <v>-3.9910000000000223E-3</v>
      </c>
    </row>
    <row r="116" spans="1:34" ht="13.95" customHeight="1">
      <c r="A116" s="237">
        <v>105</v>
      </c>
      <c r="B116" s="236" t="s">
        <v>178</v>
      </c>
      <c r="C116" s="12" t="s">
        <v>58</v>
      </c>
      <c r="D116" s="13" t="s">
        <v>23</v>
      </c>
      <c r="E116" s="75">
        <v>74754027489.039993</v>
      </c>
      <c r="F116" s="24">
        <f t="shared" si="78"/>
        <v>0.32111513344259024</v>
      </c>
      <c r="G116" s="13" t="s">
        <v>23</v>
      </c>
      <c r="H116" s="75">
        <v>1.9204699999999999</v>
      </c>
      <c r="I116" s="13" t="s">
        <v>23</v>
      </c>
      <c r="J116" s="75">
        <v>1.9204699999999999</v>
      </c>
      <c r="K116" s="25">
        <v>7378</v>
      </c>
      <c r="L116" s="50">
        <v>1.6000000000000001E-3</v>
      </c>
      <c r="M116" s="50">
        <v>0.1022</v>
      </c>
      <c r="N116" s="13" t="s">
        <v>23</v>
      </c>
      <c r="O116" s="75">
        <v>74908565730.240005</v>
      </c>
      <c r="P116" s="24">
        <f t="shared" si="64"/>
        <v>0.32439614802982247</v>
      </c>
      <c r="Q116" s="13" t="s">
        <v>23</v>
      </c>
      <c r="R116" s="75">
        <v>1.9236</v>
      </c>
      <c r="S116" s="13" t="s">
        <v>23</v>
      </c>
      <c r="T116" s="75">
        <v>1.9236</v>
      </c>
      <c r="U116" s="25">
        <v>7388</v>
      </c>
      <c r="V116" s="50">
        <v>1.6000000000000001E-3</v>
      </c>
      <c r="W116" s="50">
        <v>0.1023</v>
      </c>
      <c r="X116" s="27">
        <f t="shared" si="65"/>
        <v>2.0672898356235017E-3</v>
      </c>
      <c r="Y116" s="27">
        <f t="shared" si="66"/>
        <v>1.6298093695814447E-3</v>
      </c>
      <c r="Z116" s="27">
        <f t="shared" si="67"/>
        <v>1.3553808620222283E-3</v>
      </c>
      <c r="AA116" s="20">
        <f t="shared" si="68"/>
        <v>0</v>
      </c>
      <c r="AB116" s="21">
        <f t="shared" si="69"/>
        <v>1.0000000000000286E-4</v>
      </c>
    </row>
    <row r="117" spans="1:34" ht="12.6" customHeight="1">
      <c r="A117" s="237">
        <v>106</v>
      </c>
      <c r="B117" s="236" t="s">
        <v>179</v>
      </c>
      <c r="C117" s="12" t="s">
        <v>58</v>
      </c>
      <c r="D117" s="13" t="s">
        <v>23</v>
      </c>
      <c r="E117" s="75">
        <v>52966862185.389999</v>
      </c>
      <c r="F117" s="24">
        <f t="shared" si="78"/>
        <v>0.22752568109043328</v>
      </c>
      <c r="G117" s="13" t="s">
        <v>23</v>
      </c>
      <c r="H117" s="75">
        <v>132.17816999999999</v>
      </c>
      <c r="I117" s="13" t="s">
        <v>23</v>
      </c>
      <c r="J117" s="75">
        <v>132.17816999999999</v>
      </c>
      <c r="K117" s="25">
        <v>2111</v>
      </c>
      <c r="L117" s="50">
        <v>3.0000000000000001E-3</v>
      </c>
      <c r="M117" s="50">
        <v>0.1792</v>
      </c>
      <c r="N117" s="13" t="s">
        <v>23</v>
      </c>
      <c r="O117" s="75">
        <v>50371505312.43</v>
      </c>
      <c r="P117" s="24">
        <f t="shared" si="64"/>
        <v>0.21813689975937653</v>
      </c>
      <c r="Q117" s="13" t="s">
        <v>23</v>
      </c>
      <c r="R117" s="75">
        <v>132.7884</v>
      </c>
      <c r="S117" s="13" t="s">
        <v>23</v>
      </c>
      <c r="T117" s="75">
        <v>132.7884</v>
      </c>
      <c r="U117" s="25">
        <v>2124</v>
      </c>
      <c r="V117" s="50">
        <v>4.5999999999999999E-3</v>
      </c>
      <c r="W117" s="50">
        <v>0.18190000000000001</v>
      </c>
      <c r="X117" s="27">
        <f t="shared" ref="X117:X119" si="82">((O117-E117)/E117)</f>
        <v>-4.899963422178865E-2</v>
      </c>
      <c r="Y117" s="27">
        <f t="shared" ref="Y117:Y119" si="83">((T117-J117)/J117)</f>
        <v>4.6167230186346308E-3</v>
      </c>
      <c r="Z117" s="27">
        <f t="shared" ref="Z117:Z119" si="84">((U117-K117)/K117)</f>
        <v>6.1582188536238747E-3</v>
      </c>
      <c r="AA117" s="20">
        <f t="shared" ref="AA117:AA119" si="85">V117-L117</f>
        <v>1.5999999999999999E-3</v>
      </c>
      <c r="AB117" s="21">
        <f t="shared" ref="AB117:AB119" si="86">W117-M117</f>
        <v>2.7000000000000079E-3</v>
      </c>
      <c r="AD117" s="10"/>
    </row>
    <row r="118" spans="1:34" ht="15" customHeight="1">
      <c r="A118" s="237">
        <v>107</v>
      </c>
      <c r="B118" s="236" t="s">
        <v>180</v>
      </c>
      <c r="C118" s="34" t="s">
        <v>181</v>
      </c>
      <c r="D118" s="13" t="s">
        <v>23</v>
      </c>
      <c r="E118" s="75">
        <v>123646192.84</v>
      </c>
      <c r="F118" s="24">
        <f t="shared" si="78"/>
        <v>5.311374523507261E-4</v>
      </c>
      <c r="G118" s="13" t="s">
        <v>23</v>
      </c>
      <c r="H118" s="75">
        <v>124.03</v>
      </c>
      <c r="I118" s="13" t="s">
        <v>23</v>
      </c>
      <c r="J118" s="75">
        <v>124.03</v>
      </c>
      <c r="K118" s="66">
        <v>89</v>
      </c>
      <c r="L118" s="67">
        <v>2.5290918305240517E-3</v>
      </c>
      <c r="M118" s="67">
        <v>0.12345453129160866</v>
      </c>
      <c r="N118" s="13" t="s">
        <v>23</v>
      </c>
      <c r="O118" s="75">
        <v>123547787.45</v>
      </c>
      <c r="P118" s="24">
        <f t="shared" si="64"/>
        <v>5.3503128721910499E-4</v>
      </c>
      <c r="Q118" s="13" t="s">
        <v>23</v>
      </c>
      <c r="R118" s="75">
        <v>114.77</v>
      </c>
      <c r="S118" s="13" t="s">
        <v>23</v>
      </c>
      <c r="T118" s="75">
        <v>114.77</v>
      </c>
      <c r="U118" s="66">
        <v>89</v>
      </c>
      <c r="V118" s="67">
        <v>-7.2342210615396252E-2</v>
      </c>
      <c r="W118" s="67">
        <v>3.9552223935132469E-2</v>
      </c>
      <c r="X118" s="27">
        <f t="shared" si="82"/>
        <v>-7.9586267672097769E-4</v>
      </c>
      <c r="Y118" s="27">
        <f t="shared" si="83"/>
        <v>-7.4659356607272478E-2</v>
      </c>
      <c r="Z118" s="27">
        <f t="shared" si="84"/>
        <v>0</v>
      </c>
      <c r="AA118" s="20">
        <f t="shared" si="85"/>
        <v>-7.4871302445920301E-2</v>
      </c>
      <c r="AB118" s="21">
        <f t="shared" si="86"/>
        <v>-8.3902307356476191E-2</v>
      </c>
      <c r="AD118" s="30"/>
    </row>
    <row r="119" spans="1:34" ht="15.6" customHeight="1">
      <c r="A119" s="237">
        <v>108</v>
      </c>
      <c r="B119" s="236" t="s">
        <v>182</v>
      </c>
      <c r="C119" s="12" t="s">
        <v>60</v>
      </c>
      <c r="D119" s="13" t="s">
        <v>23</v>
      </c>
      <c r="E119" s="75">
        <v>552956389.78999996</v>
      </c>
      <c r="F119" s="24">
        <f t="shared" si="78"/>
        <v>2.3752922867116694E-3</v>
      </c>
      <c r="G119" s="13" t="s">
        <v>23</v>
      </c>
      <c r="H119" s="75">
        <v>1.55</v>
      </c>
      <c r="I119" s="13" t="s">
        <v>23</v>
      </c>
      <c r="J119" s="75">
        <v>1.55</v>
      </c>
      <c r="K119" s="25">
        <v>1016</v>
      </c>
      <c r="L119" s="50">
        <v>-1.1292999999999999E-2</v>
      </c>
      <c r="M119" s="50">
        <v>0.12989100000000001</v>
      </c>
      <c r="N119" s="13" t="s">
        <v>23</v>
      </c>
      <c r="O119" s="33">
        <v>538916635.59000003</v>
      </c>
      <c r="P119" s="24">
        <f t="shared" si="64"/>
        <v>2.3338116140703665E-3</v>
      </c>
      <c r="Q119" s="13" t="s">
        <v>23</v>
      </c>
      <c r="R119" s="33">
        <v>1.53</v>
      </c>
      <c r="S119" s="13" t="s">
        <v>23</v>
      </c>
      <c r="T119" s="75">
        <v>1.53</v>
      </c>
      <c r="U119" s="25">
        <v>1020</v>
      </c>
      <c r="V119" s="26">
        <v>-1.5051000000000002E-2</v>
      </c>
      <c r="W119" s="26">
        <v>0.113709</v>
      </c>
      <c r="X119" s="27">
        <f t="shared" si="82"/>
        <v>-2.5390346253764972E-2</v>
      </c>
      <c r="Y119" s="27">
        <f t="shared" si="83"/>
        <v>-1.2903225806451623E-2</v>
      </c>
      <c r="Z119" s="27">
        <f t="shared" si="84"/>
        <v>3.937007874015748E-3</v>
      </c>
      <c r="AA119" s="20">
        <f t="shared" si="85"/>
        <v>-3.7580000000000027E-3</v>
      </c>
      <c r="AB119" s="21">
        <f t="shared" si="86"/>
        <v>-1.6182000000000002E-2</v>
      </c>
    </row>
    <row r="120" spans="1:34" ht="16.95" customHeight="1">
      <c r="A120" s="237">
        <v>109</v>
      </c>
      <c r="B120" s="236" t="s">
        <v>183</v>
      </c>
      <c r="C120" s="12" t="s">
        <v>140</v>
      </c>
      <c r="D120" s="13" t="s">
        <v>23</v>
      </c>
      <c r="E120" s="75">
        <v>2095577136.1500001</v>
      </c>
      <c r="F120" s="24">
        <f t="shared" si="78"/>
        <v>9.0018097260740667E-3</v>
      </c>
      <c r="G120" s="13" t="s">
        <v>23</v>
      </c>
      <c r="H120" s="61">
        <v>33.278599999999997</v>
      </c>
      <c r="I120" s="13" t="s">
        <v>23</v>
      </c>
      <c r="J120" s="61">
        <v>33.278599999999997</v>
      </c>
      <c r="K120" s="25">
        <v>1372</v>
      </c>
      <c r="L120" s="50">
        <v>0</v>
      </c>
      <c r="M120" s="50">
        <v>0.15</v>
      </c>
      <c r="N120" s="13" t="s">
        <v>23</v>
      </c>
      <c r="O120" s="75">
        <v>2101108104.46</v>
      </c>
      <c r="P120" s="24">
        <f>(O120/$O$121)</f>
        <v>9.0989777876085108E-3</v>
      </c>
      <c r="Q120" s="13" t="s">
        <v>23</v>
      </c>
      <c r="R120" s="61">
        <v>33.358400000000003</v>
      </c>
      <c r="S120" s="13" t="s">
        <v>23</v>
      </c>
      <c r="T120" s="61">
        <v>33.358400000000003</v>
      </c>
      <c r="U120" s="25">
        <v>1371</v>
      </c>
      <c r="V120" s="50">
        <v>2.3999999999999998E-3</v>
      </c>
      <c r="W120" s="50">
        <v>0.10059999999999999</v>
      </c>
      <c r="X120" s="27">
        <f t="shared" si="65"/>
        <v>2.6393532428786908E-3</v>
      </c>
      <c r="Y120" s="27">
        <f t="shared" si="66"/>
        <v>2.3979374132327043E-3</v>
      </c>
      <c r="Z120" s="27">
        <f t="shared" si="67"/>
        <v>-7.2886297376093293E-4</v>
      </c>
      <c r="AA120" s="20">
        <f t="shared" si="68"/>
        <v>2.3999999999999998E-3</v>
      </c>
      <c r="AB120" s="21">
        <f t="shared" si="69"/>
        <v>-4.9399999999999999E-2</v>
      </c>
    </row>
    <row r="121" spans="1:34">
      <c r="A121" s="203"/>
      <c r="B121" s="38"/>
      <c r="C121" s="39" t="s">
        <v>63</v>
      </c>
      <c r="D121" s="40" t="s">
        <v>23</v>
      </c>
      <c r="E121" s="59">
        <f>SUM(E83:E120)</f>
        <v>232795093422.16879</v>
      </c>
      <c r="F121" s="42">
        <f>(E121/$E$246)</f>
        <v>2.3787101049951759E-2</v>
      </c>
      <c r="G121" s="13" t="s">
        <v>23</v>
      </c>
      <c r="H121" s="43"/>
      <c r="I121" s="13" t="s">
        <v>23</v>
      </c>
      <c r="J121" s="53"/>
      <c r="K121" s="45">
        <f>SUM(K83:K120)</f>
        <v>77868</v>
      </c>
      <c r="L121" s="56"/>
      <c r="M121" s="56"/>
      <c r="N121" s="13" t="s">
        <v>23</v>
      </c>
      <c r="O121" s="59">
        <f>SUM(O83:O120)</f>
        <v>230916939628.25195</v>
      </c>
      <c r="P121" s="42">
        <f>(O121/$O$246)</f>
        <v>2.349099894332924E-2</v>
      </c>
      <c r="Q121" s="47"/>
      <c r="R121" s="43"/>
      <c r="S121" s="43"/>
      <c r="T121" s="53"/>
      <c r="U121" s="45">
        <f>SUM(U83:U120)</f>
        <v>78518</v>
      </c>
      <c r="V121" s="56"/>
      <c r="W121" s="56"/>
      <c r="X121" s="27">
        <f t="shared" si="65"/>
        <v>-8.067840976832141E-3</v>
      </c>
      <c r="Y121" s="27" t="e">
        <f t="shared" si="66"/>
        <v>#DIV/0!</v>
      </c>
      <c r="Z121" s="27">
        <f t="shared" si="67"/>
        <v>8.347459803770484E-3</v>
      </c>
      <c r="AA121" s="20">
        <f t="shared" si="68"/>
        <v>0</v>
      </c>
      <c r="AB121" s="21">
        <f t="shared" si="69"/>
        <v>0</v>
      </c>
    </row>
    <row r="122" spans="1:34" ht="3.75" customHeight="1">
      <c r="B122" s="253"/>
      <c r="C122" s="253"/>
      <c r="D122" s="253"/>
      <c r="E122" s="253"/>
      <c r="F122" s="253"/>
      <c r="G122" s="253"/>
      <c r="H122" s="253"/>
      <c r="I122" s="253"/>
      <c r="J122" s="253"/>
      <c r="K122" s="253"/>
      <c r="L122" s="253"/>
      <c r="M122" s="253"/>
      <c r="N122" s="253"/>
      <c r="O122" s="253"/>
      <c r="P122" s="253"/>
      <c r="Q122" s="253"/>
      <c r="R122" s="253"/>
      <c r="S122" s="253"/>
      <c r="T122" s="253"/>
      <c r="U122" s="253"/>
      <c r="V122" s="253"/>
      <c r="W122" s="253"/>
      <c r="X122" s="253"/>
      <c r="Y122" s="253"/>
      <c r="Z122" s="253"/>
      <c r="AA122" s="253"/>
      <c r="AB122" s="253"/>
    </row>
    <row r="123" spans="1:34" ht="15" customHeight="1">
      <c r="A123" s="11"/>
      <c r="B123" s="252" t="s">
        <v>184</v>
      </c>
      <c r="C123" s="252"/>
      <c r="D123" s="252"/>
      <c r="E123" s="252"/>
      <c r="F123" s="252"/>
      <c r="G123" s="252"/>
      <c r="H123" s="252"/>
      <c r="I123" s="252"/>
      <c r="J123" s="252"/>
      <c r="K123" s="252"/>
      <c r="L123" s="252"/>
      <c r="M123" s="252"/>
      <c r="N123" s="252"/>
      <c r="O123" s="252"/>
      <c r="P123" s="252"/>
      <c r="Q123" s="252"/>
      <c r="R123" s="252"/>
      <c r="S123" s="252"/>
      <c r="T123" s="252"/>
      <c r="U123" s="252"/>
      <c r="V123" s="252"/>
      <c r="W123" s="252"/>
      <c r="X123" s="252"/>
      <c r="Y123" s="252"/>
      <c r="Z123" s="252"/>
      <c r="AA123" s="252"/>
      <c r="AB123" s="252"/>
    </row>
    <row r="124" spans="1:34">
      <c r="A124" s="68"/>
      <c r="B124" s="254" t="s">
        <v>185</v>
      </c>
      <c r="C124" s="254"/>
      <c r="D124" s="254"/>
      <c r="E124" s="254"/>
      <c r="F124" s="254"/>
      <c r="G124" s="254"/>
      <c r="H124" s="254"/>
      <c r="I124" s="254"/>
      <c r="J124" s="254"/>
      <c r="K124" s="254"/>
      <c r="L124" s="254"/>
      <c r="M124" s="254"/>
      <c r="N124" s="254"/>
      <c r="O124" s="254"/>
      <c r="P124" s="254"/>
      <c r="Q124" s="254"/>
      <c r="R124" s="254"/>
      <c r="S124" s="254"/>
      <c r="T124" s="254"/>
      <c r="U124" s="254"/>
      <c r="V124" s="254"/>
      <c r="W124" s="254"/>
      <c r="X124" s="254"/>
      <c r="Y124" s="254"/>
      <c r="Z124" s="254"/>
      <c r="AA124" s="254"/>
      <c r="AB124" s="254"/>
      <c r="AF124" s="69"/>
      <c r="AH124" s="70"/>
    </row>
    <row r="125" spans="1:34" ht="16.5" customHeight="1">
      <c r="A125" s="237">
        <v>110</v>
      </c>
      <c r="B125" s="236" t="s">
        <v>186</v>
      </c>
      <c r="C125" s="12" t="s">
        <v>22</v>
      </c>
      <c r="D125" s="71">
        <v>3256025.22</v>
      </c>
      <c r="E125" s="33">
        <v>4330827749.0337305</v>
      </c>
      <c r="F125" s="24">
        <f t="shared" ref="F125:F130" si="87">(E125/$E$167)</f>
        <v>2.4802398934996839E-3</v>
      </c>
      <c r="G125" s="72">
        <v>119.3257</v>
      </c>
      <c r="H125" s="33">
        <v>158714.69593005002</v>
      </c>
      <c r="I125" s="72">
        <v>119.3257</v>
      </c>
      <c r="J125" s="33">
        <v>158714.69593005002</v>
      </c>
      <c r="K125" s="25">
        <v>192</v>
      </c>
      <c r="L125" s="26">
        <v>-7.1999999999999998E-3</v>
      </c>
      <c r="M125" s="26">
        <v>4.1700000000000001E-2</v>
      </c>
      <c r="N125" s="73">
        <v>3272750.18</v>
      </c>
      <c r="O125" s="75">
        <f>N125*C273</f>
        <v>4356639221.1134796</v>
      </c>
      <c r="P125" s="24">
        <f>(O125/$O$167)</f>
        <v>2.4894923513990724E-3</v>
      </c>
      <c r="Q125" s="73">
        <v>119.5352</v>
      </c>
      <c r="R125" s="74">
        <f>Q125*C273</f>
        <v>159123.58474719999</v>
      </c>
      <c r="S125" s="73">
        <v>119.5352</v>
      </c>
      <c r="T125" s="75">
        <f>S125*C273</f>
        <v>159123.58474719999</v>
      </c>
      <c r="U125" s="25">
        <v>192</v>
      </c>
      <c r="V125" s="50">
        <v>1.8E-3</v>
      </c>
      <c r="W125" s="50">
        <v>4.3499999999999997E-2</v>
      </c>
      <c r="X125" s="27">
        <f>((O125-E125)/E125)</f>
        <v>5.9599396640764614E-3</v>
      </c>
      <c r="Y125" s="27">
        <f>((T125-J125)/J125)</f>
        <v>2.5762505151393153E-3</v>
      </c>
      <c r="Z125" s="27">
        <f>((U125-K125)/K125)</f>
        <v>0</v>
      </c>
      <c r="AA125" s="27">
        <f>V125-L125</f>
        <v>8.9999999999999993E-3</v>
      </c>
      <c r="AB125" s="51">
        <f>W125-M125</f>
        <v>1.799999999999996E-3</v>
      </c>
      <c r="AD125" s="69"/>
      <c r="AE125" s="76"/>
      <c r="AF125" s="69"/>
      <c r="AG125" s="77"/>
    </row>
    <row r="126" spans="1:34" ht="16.5" customHeight="1">
      <c r="A126" s="237">
        <v>111</v>
      </c>
      <c r="B126" s="236" t="s">
        <v>187</v>
      </c>
      <c r="C126" s="12" t="s">
        <v>66</v>
      </c>
      <c r="D126" s="71">
        <v>4051218.27</v>
      </c>
      <c r="E126" s="33">
        <v>5388511241.6630554</v>
      </c>
      <c r="F126" s="24">
        <f t="shared" si="87"/>
        <v>3.0859690855001344E-3</v>
      </c>
      <c r="G126" s="72">
        <v>108.57899999999999</v>
      </c>
      <c r="H126" s="33">
        <v>144420.54787350001</v>
      </c>
      <c r="I126" s="72">
        <v>108.57899999999999</v>
      </c>
      <c r="J126" s="33">
        <v>144420.54787350001</v>
      </c>
      <c r="K126" s="25">
        <v>126</v>
      </c>
      <c r="L126" s="26">
        <v>-4.4000000000000003E-3</v>
      </c>
      <c r="M126" s="26">
        <v>8.5800000000000001E-2</v>
      </c>
      <c r="N126" s="73">
        <v>4098463.58</v>
      </c>
      <c r="O126" s="33">
        <f>N126*C273</f>
        <v>5455817339.2058802</v>
      </c>
      <c r="P126" s="24">
        <f t="shared" ref="P126:P142" si="88">(O126/$O$167)</f>
        <v>3.1175901531529859E-3</v>
      </c>
      <c r="Q126" s="73">
        <v>108.7788</v>
      </c>
      <c r="R126" s="33">
        <f>Q126*C273</f>
        <v>144804.8156568</v>
      </c>
      <c r="S126" s="73">
        <v>108.7788</v>
      </c>
      <c r="T126" s="33">
        <f>S126*C273</f>
        <v>144804.8156568</v>
      </c>
      <c r="U126" s="25">
        <v>127</v>
      </c>
      <c r="V126" s="50">
        <v>1.8E-3</v>
      </c>
      <c r="W126" s="50">
        <v>8.7800000000000003E-2</v>
      </c>
      <c r="X126" s="27">
        <f>((O126-E126)/E126)</f>
        <v>1.2490666628367666E-2</v>
      </c>
      <c r="Y126" s="20">
        <f>((T126-J126)/J126)</f>
        <v>2.6607556123978719E-3</v>
      </c>
      <c r="Z126" s="20">
        <f>((U126-K126)/K126)</f>
        <v>7.9365079365079361E-3</v>
      </c>
      <c r="AA126" s="20">
        <f>V126-L126</f>
        <v>6.2000000000000006E-3</v>
      </c>
      <c r="AB126" s="21">
        <f>W126-M126</f>
        <v>2.0000000000000018E-3</v>
      </c>
      <c r="AD126" s="69"/>
      <c r="AE126" s="76"/>
      <c r="AF126" s="69"/>
      <c r="AG126" s="77"/>
    </row>
    <row r="127" spans="1:34">
      <c r="A127" s="237">
        <v>112</v>
      </c>
      <c r="B127" s="236" t="s">
        <v>188</v>
      </c>
      <c r="C127" s="12" t="s">
        <v>27</v>
      </c>
      <c r="D127" s="71">
        <v>13340682.689999999</v>
      </c>
      <c r="E127" s="33">
        <v>17730034108.663799</v>
      </c>
      <c r="F127" s="24">
        <f t="shared" si="87"/>
        <v>1.0153887537833722E-2</v>
      </c>
      <c r="G127" s="72">
        <v>1.2470000000000001</v>
      </c>
      <c r="H127" s="33">
        <v>1657.2879400000002</v>
      </c>
      <c r="I127" s="72">
        <v>1.2470000000000001</v>
      </c>
      <c r="J127" s="33">
        <v>1657.2879400000002</v>
      </c>
      <c r="K127" s="25">
        <v>356</v>
      </c>
      <c r="L127" s="26">
        <v>-0.13350000000000001</v>
      </c>
      <c r="M127" s="26">
        <v>4.36E-2</v>
      </c>
      <c r="N127" s="73">
        <v>13349294.970000001</v>
      </c>
      <c r="O127" s="75">
        <f>1330.093*N127</f>
        <v>17755803794.532211</v>
      </c>
      <c r="P127" s="24">
        <f t="shared" si="88"/>
        <v>1.0146109304899726E-2</v>
      </c>
      <c r="Q127" s="73">
        <v>1.2490000000000001</v>
      </c>
      <c r="R127" s="33">
        <f>Q127*1330.093</f>
        <v>1661.2861570000002</v>
      </c>
      <c r="S127" s="73">
        <v>1.2490000000000001</v>
      </c>
      <c r="T127" s="75">
        <f>S127*1330.093</f>
        <v>1661.2861570000002</v>
      </c>
      <c r="U127" s="25">
        <v>358</v>
      </c>
      <c r="V127" s="50">
        <v>8.3599999999999994E-2</v>
      </c>
      <c r="W127" s="50">
        <v>4.4699999999999997E-2</v>
      </c>
      <c r="X127" s="20">
        <f t="shared" ref="X127:X140" si="89">((O127-E127)/E127)</f>
        <v>1.4534481834876805E-3</v>
      </c>
      <c r="Y127" s="20">
        <f t="shared" ref="Y127:Y140" si="90">((T127-J127)/J127)</f>
        <v>2.4125059402773834E-3</v>
      </c>
      <c r="Z127" s="20">
        <f t="shared" ref="Z127:Z140" si="91">((U127-K127)/K127)</f>
        <v>5.6179775280898875E-3</v>
      </c>
      <c r="AA127" s="20">
        <f t="shared" ref="AA127:AA140" si="92">V127-L127</f>
        <v>0.21710000000000002</v>
      </c>
      <c r="AB127" s="21">
        <f t="shared" ref="AB127:AB140" si="93">W127-M127</f>
        <v>1.0999999999999968E-3</v>
      </c>
    </row>
    <row r="128" spans="1:34">
      <c r="A128" s="237">
        <v>113</v>
      </c>
      <c r="B128" s="236" t="s">
        <v>189</v>
      </c>
      <c r="C128" s="12" t="s">
        <v>27</v>
      </c>
      <c r="D128" s="71">
        <v>2359664.2799999998</v>
      </c>
      <c r="E128" s="33">
        <v>3136041021.4055996</v>
      </c>
      <c r="F128" s="24">
        <f t="shared" si="87"/>
        <v>1.7959924752668996E-3</v>
      </c>
      <c r="G128" s="72">
        <v>1.082757304</v>
      </c>
      <c r="H128" s="33">
        <v>1439.0061121620799</v>
      </c>
      <c r="I128" s="72">
        <v>1.082757304</v>
      </c>
      <c r="J128" s="33">
        <v>1439.0061121620799</v>
      </c>
      <c r="K128" s="25">
        <v>134</v>
      </c>
      <c r="L128" s="26">
        <v>1.4500000000000001E-2</v>
      </c>
      <c r="M128" s="26">
        <v>4.87E-2</v>
      </c>
      <c r="N128" s="73">
        <v>2349733.58</v>
      </c>
      <c r="O128" s="75">
        <f>N128*1330.093</f>
        <v>3125364186.6229401</v>
      </c>
      <c r="P128" s="24">
        <f t="shared" si="88"/>
        <v>1.7859110757272706E-3</v>
      </c>
      <c r="Q128" s="73">
        <v>1.0840573040000001</v>
      </c>
      <c r="R128" s="33">
        <f>Q128*1330.093</f>
        <v>1441.8970316492723</v>
      </c>
      <c r="S128" s="73">
        <v>1.0840573040000001</v>
      </c>
      <c r="T128" s="75">
        <f>1330.093 *S128</f>
        <v>1441.8970316492723</v>
      </c>
      <c r="U128" s="25">
        <v>132</v>
      </c>
      <c r="V128" s="50">
        <v>6.2600000000000003E-2</v>
      </c>
      <c r="W128" s="50">
        <v>4.9099999999999998E-2</v>
      </c>
      <c r="X128" s="20">
        <f t="shared" si="89"/>
        <v>-3.4045583937783075E-3</v>
      </c>
      <c r="Y128" s="20">
        <f t="shared" ref="Y128" si="94">((T128-J128)/J128)</f>
        <v>2.0089695677864942E-3</v>
      </c>
      <c r="Z128" s="20">
        <f t="shared" ref="Z128" si="95">((U128-K128)/K128)</f>
        <v>-1.4925373134328358E-2</v>
      </c>
      <c r="AA128" s="20">
        <f t="shared" ref="AA128" si="96">V128-L128</f>
        <v>4.8100000000000004E-2</v>
      </c>
      <c r="AB128" s="21">
        <f t="shared" ref="AB128" si="97">W128-M128</f>
        <v>3.9999999999999758E-4</v>
      </c>
    </row>
    <row r="129" spans="1:111">
      <c r="A129" s="237">
        <v>114</v>
      </c>
      <c r="B129" s="236" t="s">
        <v>190</v>
      </c>
      <c r="C129" s="12" t="s">
        <v>31</v>
      </c>
      <c r="D129" s="71">
        <v>33694728.630000003</v>
      </c>
      <c r="E129" s="33">
        <v>44817240619.212799</v>
      </c>
      <c r="F129" s="24">
        <f t="shared" si="87"/>
        <v>2.5666573353130218E-2</v>
      </c>
      <c r="G129" s="72">
        <v>1.2623</v>
      </c>
      <c r="H129" s="33">
        <v>1678.9808119500001</v>
      </c>
      <c r="I129" s="72">
        <v>1.2623</v>
      </c>
      <c r="J129" s="33">
        <v>1678.9808119500001</v>
      </c>
      <c r="K129" s="25">
        <v>671</v>
      </c>
      <c r="L129" s="26">
        <v>-1.8499999999999999E-2</v>
      </c>
      <c r="M129" s="26">
        <v>4.1099999999999998E-2</v>
      </c>
      <c r="N129" s="73">
        <v>33557709.829999998</v>
      </c>
      <c r="O129" s="33">
        <f>N129*C273</f>
        <v>44671553517.758377</v>
      </c>
      <c r="P129" s="24">
        <f t="shared" si="88"/>
        <v>2.5526440258955077E-2</v>
      </c>
      <c r="Q129" s="73">
        <v>1.2269000000000001</v>
      </c>
      <c r="R129" s="33">
        <f>Q129*C273</f>
        <v>1633.2321034000001</v>
      </c>
      <c r="S129" s="28">
        <v>1.2269000000000001</v>
      </c>
      <c r="T129" s="33">
        <f>S129*C273</f>
        <v>1633.2321034000001</v>
      </c>
      <c r="U129" s="25">
        <v>680</v>
      </c>
      <c r="V129" s="50">
        <v>1.1999999999999999E-3</v>
      </c>
      <c r="W129" s="50">
        <v>4.2299999999999997E-2</v>
      </c>
      <c r="X129" s="20">
        <f t="shared" si="89"/>
        <v>-3.2506932475438277E-3</v>
      </c>
      <c r="Y129" s="20">
        <f t="shared" ref="Y129:Z132" si="98">((T129-J129)/J129)</f>
        <v>-2.7247904338386413E-2</v>
      </c>
      <c r="Z129" s="20">
        <f t="shared" si="98"/>
        <v>1.3412816691505217E-2</v>
      </c>
      <c r="AA129" s="20">
        <f t="shared" si="92"/>
        <v>1.9699999999999999E-2</v>
      </c>
      <c r="AB129" s="21">
        <f t="shared" si="93"/>
        <v>1.1999999999999997E-3</v>
      </c>
    </row>
    <row r="130" spans="1:111">
      <c r="A130" s="237">
        <v>115</v>
      </c>
      <c r="B130" s="236" t="s">
        <v>191</v>
      </c>
      <c r="C130" s="12" t="s">
        <v>79</v>
      </c>
      <c r="D130" s="71">
        <v>933179.84</v>
      </c>
      <c r="E130" s="33">
        <v>1241219239.0545599</v>
      </c>
      <c r="F130" s="24">
        <f t="shared" si="87"/>
        <v>7.1083904779387791E-4</v>
      </c>
      <c r="G130" s="72">
        <v>1.0866</v>
      </c>
      <c r="H130" s="33">
        <v>1445.2828569000001</v>
      </c>
      <c r="I130" s="72">
        <v>1.0906</v>
      </c>
      <c r="J130" s="33">
        <v>1450.6032429000002</v>
      </c>
      <c r="K130" s="25">
        <v>85</v>
      </c>
      <c r="L130" s="26">
        <v>-5.4920000000000004E-3</v>
      </c>
      <c r="M130" s="26">
        <v>4.6843999999999997E-2</v>
      </c>
      <c r="N130" s="73">
        <v>926603.02</v>
      </c>
      <c r="O130" s="33">
        <f>N130*C273</f>
        <v>1233480967.7817199</v>
      </c>
      <c r="P130" s="24">
        <f t="shared" si="88"/>
        <v>7.0484180099358569E-4</v>
      </c>
      <c r="Q130" s="72">
        <v>1.0873999999999999</v>
      </c>
      <c r="R130" s="33">
        <f>Q130*C273</f>
        <v>1447.5316563999997</v>
      </c>
      <c r="S130" s="33">
        <v>1.0912999999999999</v>
      </c>
      <c r="T130" s="33">
        <f>S130*C273</f>
        <v>1452.7232817999998</v>
      </c>
      <c r="U130" s="25">
        <v>85</v>
      </c>
      <c r="V130" s="26">
        <v>4.0000000000000002E-4</v>
      </c>
      <c r="W130" s="26">
        <v>4.6622999999999998E-2</v>
      </c>
      <c r="X130" s="20">
        <f t="shared" si="89"/>
        <v>-6.2344113186114363E-3</v>
      </c>
      <c r="Y130" s="20">
        <f t="shared" si="98"/>
        <v>1.4614877709505768E-3</v>
      </c>
      <c r="Z130" s="20">
        <f t="shared" si="98"/>
        <v>0</v>
      </c>
      <c r="AA130" s="20">
        <f t="shared" si="92"/>
        <v>5.8920000000000005E-3</v>
      </c>
      <c r="AB130" s="21">
        <f t="shared" si="93"/>
        <v>-2.2099999999999898E-4</v>
      </c>
    </row>
    <row r="131" spans="1:111">
      <c r="A131" s="237">
        <v>116</v>
      </c>
      <c r="B131" s="236" t="s">
        <v>192</v>
      </c>
      <c r="C131" s="12" t="s">
        <v>35</v>
      </c>
      <c r="D131" s="71">
        <v>854656.83</v>
      </c>
      <c r="E131" s="33">
        <v>1136776058.284095</v>
      </c>
      <c r="F131" s="24">
        <v>0</v>
      </c>
      <c r="G131" s="72">
        <v>1.5330999999999999</v>
      </c>
      <c r="H131" s="33">
        <v>2039.17094415</v>
      </c>
      <c r="I131" s="72">
        <v>1.5330999999999999</v>
      </c>
      <c r="J131" s="33">
        <v>2039.17094415</v>
      </c>
      <c r="K131" s="25">
        <v>95</v>
      </c>
      <c r="L131" s="26">
        <v>2.61E-4</v>
      </c>
      <c r="M131" s="26">
        <v>8.5900000000000004E-2</v>
      </c>
      <c r="N131" s="73">
        <v>870317.48</v>
      </c>
      <c r="O131" s="33">
        <f>N131*C273</f>
        <v>1158554444.9312799</v>
      </c>
      <c r="P131" s="24">
        <f>(O131/$O$167)</f>
        <v>6.6202691638043553E-4</v>
      </c>
      <c r="Q131" s="195">
        <v>1.5838000000000001</v>
      </c>
      <c r="R131" s="33">
        <f>Q131*C273</f>
        <v>2108.3323868000002</v>
      </c>
      <c r="S131" s="73">
        <v>1.5838000000000001</v>
      </c>
      <c r="T131" s="33">
        <f>S131*C273</f>
        <v>2108.3323868000002</v>
      </c>
      <c r="U131" s="25">
        <v>95</v>
      </c>
      <c r="V131" s="50">
        <v>3.1599999999999998E-4</v>
      </c>
      <c r="W131" s="50">
        <v>8.7300000000000003E-2</v>
      </c>
      <c r="X131" s="20">
        <f t="shared" si="89"/>
        <v>1.915802720199632E-2</v>
      </c>
      <c r="Y131" s="20">
        <f t="shared" si="98"/>
        <v>3.3916451609126493E-2</v>
      </c>
      <c r="Z131" s="20">
        <f t="shared" si="98"/>
        <v>0</v>
      </c>
      <c r="AA131" s="20">
        <f t="shared" si="92"/>
        <v>5.4999999999999982E-5</v>
      </c>
      <c r="AB131" s="21">
        <f t="shared" si="93"/>
        <v>1.3999999999999985E-3</v>
      </c>
    </row>
    <row r="132" spans="1:111">
      <c r="A132" s="237">
        <v>117</v>
      </c>
      <c r="B132" s="236" t="s">
        <v>193</v>
      </c>
      <c r="C132" s="12" t="s">
        <v>88</v>
      </c>
      <c r="D132" s="71">
        <v>3045829.54</v>
      </c>
      <c r="E132" s="33">
        <v>4051247210.7506104</v>
      </c>
      <c r="F132" s="24">
        <f t="shared" ref="F132:F142" si="99">(E132/$E$167)</f>
        <v>2.3201257433466045E-3</v>
      </c>
      <c r="G132" s="72">
        <v>108.65</v>
      </c>
      <c r="H132" s="33">
        <v>144514.98472500002</v>
      </c>
      <c r="I132" s="72">
        <v>109.18</v>
      </c>
      <c r="J132" s="33">
        <v>145219.93587000002</v>
      </c>
      <c r="K132" s="25">
        <v>88</v>
      </c>
      <c r="L132" s="26">
        <v>-8.6999999999999994E-3</v>
      </c>
      <c r="M132" s="26">
        <v>3.2800000000000003E-2</v>
      </c>
      <c r="N132" s="73">
        <v>3082255.53</v>
      </c>
      <c r="O132" s="33">
        <f>N132*C273</f>
        <v>4103055409.9585795</v>
      </c>
      <c r="P132" s="24">
        <f t="shared" si="88"/>
        <v>2.3445882346548354E-3</v>
      </c>
      <c r="Q132" s="73">
        <v>108.81</v>
      </c>
      <c r="R132" s="33">
        <f>Q132*C273</f>
        <v>144846.34865999999</v>
      </c>
      <c r="S132" s="75">
        <v>109.38</v>
      </c>
      <c r="T132" s="33">
        <f>S132*C273</f>
        <v>145605.12467999998</v>
      </c>
      <c r="U132" s="186">
        <v>88</v>
      </c>
      <c r="V132" s="50">
        <v>1.6999999999999999E-3</v>
      </c>
      <c r="W132" s="50">
        <v>3.4500000000000003E-2</v>
      </c>
      <c r="X132" s="20">
        <f t="shared" si="89"/>
        <v>1.2788209781542862E-2</v>
      </c>
      <c r="Y132" s="20">
        <f t="shared" si="98"/>
        <v>2.6524513159459175E-3</v>
      </c>
      <c r="Z132" s="20">
        <f t="shared" si="98"/>
        <v>0</v>
      </c>
      <c r="AA132" s="20">
        <f t="shared" si="92"/>
        <v>1.04E-2</v>
      </c>
      <c r="AB132" s="21">
        <f t="shared" si="93"/>
        <v>1.7000000000000001E-3</v>
      </c>
    </row>
    <row r="133" spans="1:111">
      <c r="A133" s="237">
        <v>118</v>
      </c>
      <c r="B133" s="236" t="s">
        <v>194</v>
      </c>
      <c r="C133" s="12" t="s">
        <v>91</v>
      </c>
      <c r="D133" s="71">
        <v>3377449.34</v>
      </c>
      <c r="E133" s="33">
        <v>4498762520.8800001</v>
      </c>
      <c r="F133" s="24">
        <f t="shared" si="99"/>
        <v>2.5764151617799374E-3</v>
      </c>
      <c r="G133" s="72">
        <v>116.95922</v>
      </c>
      <c r="H133" s="33">
        <v>155789.68104</v>
      </c>
      <c r="I133" s="72">
        <v>116.95922</v>
      </c>
      <c r="J133" s="33">
        <v>155789.68104</v>
      </c>
      <c r="K133" s="25">
        <v>66</v>
      </c>
      <c r="L133" s="26">
        <v>2.6979999999999999E-3</v>
      </c>
      <c r="M133" s="26">
        <v>6.9699999999999998E-2</v>
      </c>
      <c r="N133" s="73">
        <v>3379472.52</v>
      </c>
      <c r="O133" s="33">
        <f>N133*1332.49</f>
        <v>4503113338.1747999</v>
      </c>
      <c r="P133" s="24">
        <f t="shared" si="88"/>
        <v>2.5731913164946702E-3</v>
      </c>
      <c r="Q133" s="73">
        <v>117.08924</v>
      </c>
      <c r="R133" s="33">
        <f>Q133*1332.49</f>
        <v>156020.2414076</v>
      </c>
      <c r="S133" s="73">
        <v>117.08924</v>
      </c>
      <c r="T133" s="182">
        <f>S133*1332.49</f>
        <v>156020.2414076</v>
      </c>
      <c r="U133" s="25">
        <v>67</v>
      </c>
      <c r="V133" s="26">
        <v>8.0800000000000002E-4</v>
      </c>
      <c r="W133" s="26">
        <v>6.0859999999999997E-2</v>
      </c>
      <c r="X133" s="20">
        <f t="shared" si="89"/>
        <v>9.6711423966178687E-4</v>
      </c>
      <c r="Y133" s="20">
        <f t="shared" si="90"/>
        <v>1.4799463357319856E-3</v>
      </c>
      <c r="Z133" s="20">
        <f t="shared" si="91"/>
        <v>1.5151515151515152E-2</v>
      </c>
      <c r="AA133" s="20">
        <f t="shared" si="92"/>
        <v>-1.8899999999999998E-3</v>
      </c>
      <c r="AB133" s="21">
        <f t="shared" si="93"/>
        <v>-8.8400000000000006E-3</v>
      </c>
      <c r="AD133" s="78"/>
    </row>
    <row r="134" spans="1:111">
      <c r="A134" s="237">
        <v>119</v>
      </c>
      <c r="B134" s="236" t="s">
        <v>195</v>
      </c>
      <c r="C134" s="12" t="s">
        <v>37</v>
      </c>
      <c r="D134" s="71">
        <v>4561799.6100000003</v>
      </c>
      <c r="E134" s="33">
        <v>6067633694.9623661</v>
      </c>
      <c r="F134" s="24">
        <f t="shared" si="99"/>
        <v>3.4748985693892447E-3</v>
      </c>
      <c r="G134" s="72">
        <v>1.55</v>
      </c>
      <c r="H134" s="33">
        <v>2061.6495750000004</v>
      </c>
      <c r="I134" s="72">
        <v>1.55</v>
      </c>
      <c r="J134" s="33">
        <v>2061.6495750000004</v>
      </c>
      <c r="K134" s="55">
        <v>120</v>
      </c>
      <c r="L134" s="56">
        <v>6.3E-3</v>
      </c>
      <c r="M134" s="56">
        <v>5.7700000000000001E-2</v>
      </c>
      <c r="N134" s="79">
        <v>4641186.9800000004</v>
      </c>
      <c r="O134" s="33">
        <f>N134*C273</f>
        <v>6178283131.1582804</v>
      </c>
      <c r="P134" s="24">
        <f t="shared" si="88"/>
        <v>3.5304251325785465E-3</v>
      </c>
      <c r="Q134" s="73">
        <v>1.55</v>
      </c>
      <c r="R134" s="33">
        <f>Q134*C273</f>
        <v>2063.3382999999999</v>
      </c>
      <c r="S134" s="75">
        <v>1.55</v>
      </c>
      <c r="T134" s="33">
        <f>S134*C273</f>
        <v>2063.3382999999999</v>
      </c>
      <c r="U134" s="55">
        <v>121</v>
      </c>
      <c r="V134" s="56">
        <v>8.0000000000000002E-3</v>
      </c>
      <c r="W134" s="56">
        <v>5.8500000000000003E-2</v>
      </c>
      <c r="X134" s="20">
        <f>((O134-E134)/E134)</f>
        <v>1.8236011229184883E-2</v>
      </c>
      <c r="Y134" s="20">
        <f>((T134-J134)/J134)</f>
        <v>8.1911350041120434E-4</v>
      </c>
      <c r="Z134" s="20">
        <f>((U134-K134)/K134)</f>
        <v>8.3333333333333332E-3</v>
      </c>
      <c r="AA134" s="20">
        <f>V134-L134</f>
        <v>1.7000000000000001E-3</v>
      </c>
      <c r="AB134" s="21">
        <f>W134-M134</f>
        <v>8.000000000000021E-4</v>
      </c>
      <c r="AD134" s="78"/>
    </row>
    <row r="135" spans="1:111">
      <c r="A135" s="237">
        <v>120</v>
      </c>
      <c r="B135" s="236" t="s">
        <v>196</v>
      </c>
      <c r="C135" s="12" t="s">
        <v>39</v>
      </c>
      <c r="D135" s="71">
        <v>41714519.619999997</v>
      </c>
      <c r="E135" s="33">
        <v>55584597393.649994</v>
      </c>
      <c r="F135" s="24">
        <f t="shared" si="99"/>
        <v>3.1832976028799233E-2</v>
      </c>
      <c r="G135" s="72">
        <v>135.35</v>
      </c>
      <c r="H135" s="33">
        <v>180353.875</v>
      </c>
      <c r="I135" s="72">
        <v>135.37</v>
      </c>
      <c r="J135" s="33">
        <v>180380.52499999999</v>
      </c>
      <c r="K135" s="25">
        <v>2759</v>
      </c>
      <c r="L135" s="26">
        <v>1.2999999999999999E-3</v>
      </c>
      <c r="M135" s="26">
        <v>5.8299999999999998E-2</v>
      </c>
      <c r="N135" s="57">
        <v>41916634.25</v>
      </c>
      <c r="O135" s="32">
        <f>N135*1332.9</f>
        <v>55870681791.825005</v>
      </c>
      <c r="P135" s="24">
        <f t="shared" si="88"/>
        <v>3.1925901578935642E-2</v>
      </c>
      <c r="Q135" s="73">
        <v>135.52000000000001</v>
      </c>
      <c r="R135" s="75">
        <f>Q135*1332.9</f>
        <v>180634.60800000004</v>
      </c>
      <c r="S135" s="75">
        <v>135.53</v>
      </c>
      <c r="T135" s="75">
        <f>S135*1332.9</f>
        <v>180647.93700000001</v>
      </c>
      <c r="U135" s="25">
        <v>2760</v>
      </c>
      <c r="V135" s="50">
        <v>1.1999999999999999E-3</v>
      </c>
      <c r="W135" s="50">
        <v>5.9400000000000001E-2</v>
      </c>
      <c r="X135" s="20">
        <f t="shared" si="89"/>
        <v>5.1468286465936172E-3</v>
      </c>
      <c r="Y135" s="20">
        <f t="shared" si="90"/>
        <v>1.4824882009851739E-3</v>
      </c>
      <c r="Z135" s="20">
        <f t="shared" si="91"/>
        <v>3.6245016310257339E-4</v>
      </c>
      <c r="AA135" s="20">
        <f t="shared" si="92"/>
        <v>-1.0000000000000005E-4</v>
      </c>
      <c r="AB135" s="21">
        <f t="shared" si="93"/>
        <v>1.1000000000000038E-3</v>
      </c>
      <c r="DG135" s="22" t="s">
        <v>197</v>
      </c>
    </row>
    <row r="136" spans="1:111">
      <c r="A136" s="237">
        <v>121</v>
      </c>
      <c r="B136" s="240" t="s">
        <v>198</v>
      </c>
      <c r="C136" s="12" t="s">
        <v>39</v>
      </c>
      <c r="D136" s="185">
        <v>124653640.81</v>
      </c>
      <c r="E136" s="33">
        <v>166100976379.32501</v>
      </c>
      <c r="F136" s="24">
        <f t="shared" si="99"/>
        <v>9.512506426910354E-2</v>
      </c>
      <c r="G136" s="72">
        <v>132.19</v>
      </c>
      <c r="H136" s="33">
        <v>176143.17499999999</v>
      </c>
      <c r="I136" s="72">
        <v>132.21</v>
      </c>
      <c r="J136" s="33">
        <v>176169.82500000001</v>
      </c>
      <c r="K136" s="25">
        <v>1134</v>
      </c>
      <c r="L136" s="26">
        <v>1.2999999999999999E-3</v>
      </c>
      <c r="M136" s="26">
        <v>5.9900000000000002E-2</v>
      </c>
      <c r="N136" s="57">
        <v>124241168.94</v>
      </c>
      <c r="O136" s="32">
        <f>N136*1332.9</f>
        <v>165601054080.12601</v>
      </c>
      <c r="P136" s="24">
        <f t="shared" si="88"/>
        <v>9.4628574135347129E-2</v>
      </c>
      <c r="Q136" s="73">
        <v>132.38999999999999</v>
      </c>
      <c r="R136" s="75">
        <f>Q136*1332.9</f>
        <v>176462.63099999999</v>
      </c>
      <c r="S136" s="75">
        <v>132.41</v>
      </c>
      <c r="T136" s="75">
        <f>S136*1332.9</f>
        <v>176489.28900000002</v>
      </c>
      <c r="U136" s="25">
        <v>1132</v>
      </c>
      <c r="V136" s="50">
        <v>1.5E-3</v>
      </c>
      <c r="W136" s="50">
        <v>6.1800000000000001E-2</v>
      </c>
      <c r="X136" s="20">
        <f t="shared" si="89"/>
        <v>-3.0097493109091178E-3</v>
      </c>
      <c r="Y136" s="20">
        <f t="shared" si="90"/>
        <v>1.8133866001172857E-3</v>
      </c>
      <c r="Z136" s="20">
        <f t="shared" si="91"/>
        <v>-1.7636684303350969E-3</v>
      </c>
      <c r="AA136" s="20">
        <f t="shared" si="92"/>
        <v>2.0000000000000009E-4</v>
      </c>
      <c r="AB136" s="21">
        <f t="shared" si="93"/>
        <v>1.8999999999999989E-3</v>
      </c>
      <c r="AD136" s="69"/>
    </row>
    <row r="137" spans="1:111">
      <c r="A137" s="237">
        <v>122</v>
      </c>
      <c r="B137" s="236" t="s">
        <v>199</v>
      </c>
      <c r="C137" s="12" t="s">
        <v>97</v>
      </c>
      <c r="D137" s="71">
        <v>1608346.81</v>
      </c>
      <c r="E137" s="33">
        <v>2139256462.7671652</v>
      </c>
      <c r="F137" s="24">
        <f t="shared" si="99"/>
        <v>1.2251397489927785E-3</v>
      </c>
      <c r="G137" s="72">
        <v>1</v>
      </c>
      <c r="H137" s="33">
        <v>1330.0965000000001</v>
      </c>
      <c r="I137" s="72">
        <v>1</v>
      </c>
      <c r="J137" s="33">
        <v>1330.0965000000001</v>
      </c>
      <c r="K137" s="25">
        <v>36</v>
      </c>
      <c r="L137" s="26">
        <v>8.7888800000000003E-2</v>
      </c>
      <c r="M137" s="26">
        <v>8.4658499999999998E-2</v>
      </c>
      <c r="N137" s="72">
        <v>1614203.01</v>
      </c>
      <c r="O137" s="33">
        <f>N137*C273</f>
        <v>2148804448.06986</v>
      </c>
      <c r="P137" s="24">
        <f t="shared" si="88"/>
        <v>1.2278804754356047E-3</v>
      </c>
      <c r="Q137" s="72">
        <v>1</v>
      </c>
      <c r="R137" s="33">
        <f>1*C273</f>
        <v>1331.1859999999999</v>
      </c>
      <c r="S137" s="33">
        <v>1</v>
      </c>
      <c r="T137" s="33">
        <f>1*C273</f>
        <v>1331.1859999999999</v>
      </c>
      <c r="U137" s="25">
        <v>36</v>
      </c>
      <c r="V137" s="26">
        <v>8.4829856999999995E-2</v>
      </c>
      <c r="W137" s="26">
        <v>8.474385106E-2</v>
      </c>
      <c r="X137" s="20">
        <f t="shared" ref="X137" si="100">((O137-E137)/E137)</f>
        <v>4.4632261109751716E-3</v>
      </c>
      <c r="Y137" s="20">
        <f t="shared" ref="Y137" si="101">((T137-J137)/J137)</f>
        <v>8.1911350041129812E-4</v>
      </c>
      <c r="Z137" s="20">
        <f t="shared" si="91"/>
        <v>0</v>
      </c>
      <c r="AA137" s="20">
        <f t="shared" si="92"/>
        <v>-3.0589430000000084E-3</v>
      </c>
      <c r="AB137" s="21">
        <f t="shared" si="93"/>
        <v>8.5351060000002366E-5</v>
      </c>
    </row>
    <row r="138" spans="1:111">
      <c r="A138" s="237">
        <v>123</v>
      </c>
      <c r="B138" s="236" t="s">
        <v>200</v>
      </c>
      <c r="C138" s="12" t="s">
        <v>43</v>
      </c>
      <c r="D138" s="71">
        <v>217457.02280000001</v>
      </c>
      <c r="E138" s="33">
        <v>289238824.92670023</v>
      </c>
      <c r="F138" s="24">
        <f t="shared" si="99"/>
        <v>1.6564539480754708E-4</v>
      </c>
      <c r="G138" s="72">
        <v>148.9785</v>
      </c>
      <c r="H138" s="33">
        <v>198155.78142525002</v>
      </c>
      <c r="I138" s="72">
        <v>148.9785</v>
      </c>
      <c r="J138" s="33">
        <v>198155.78142525002</v>
      </c>
      <c r="K138" s="25">
        <v>11</v>
      </c>
      <c r="L138" s="26">
        <v>1.1999999999999999E-3</v>
      </c>
      <c r="M138" s="26">
        <v>0.1013</v>
      </c>
      <c r="N138" s="73">
        <v>207682.0269</v>
      </c>
      <c r="O138" s="75">
        <f>N138*C273</f>
        <v>276463406.66090339</v>
      </c>
      <c r="P138" s="24">
        <f t="shared" si="88"/>
        <v>1.5797808847438716E-4</v>
      </c>
      <c r="Q138" s="73">
        <v>150.7955</v>
      </c>
      <c r="R138" s="33">
        <f>Q138*C273</f>
        <v>200736.85846299998</v>
      </c>
      <c r="S138" s="73">
        <v>150.7955</v>
      </c>
      <c r="T138" s="33">
        <f>S138*C273</f>
        <v>200736.85846299998</v>
      </c>
      <c r="U138" s="25">
        <v>11</v>
      </c>
      <c r="V138" s="50">
        <v>8.9999999999999998E-4</v>
      </c>
      <c r="W138" s="50">
        <v>0.1147</v>
      </c>
      <c r="X138" s="20">
        <f t="shared" si="89"/>
        <v>-4.4169098906533123E-2</v>
      </c>
      <c r="Y138" s="20">
        <f t="shared" si="90"/>
        <v>1.3025494483105016E-2</v>
      </c>
      <c r="Z138" s="20">
        <f t="shared" si="91"/>
        <v>0</v>
      </c>
      <c r="AA138" s="20">
        <f t="shared" si="92"/>
        <v>-2.9999999999999992E-4</v>
      </c>
      <c r="AB138" s="21">
        <f t="shared" si="93"/>
        <v>1.3399999999999995E-2</v>
      </c>
    </row>
    <row r="139" spans="1:111">
      <c r="A139" s="237">
        <v>124</v>
      </c>
      <c r="B139" s="236" t="s">
        <v>201</v>
      </c>
      <c r="C139" s="12" t="s">
        <v>112</v>
      </c>
      <c r="D139" s="71">
        <v>63867.87</v>
      </c>
      <c r="E139" s="33">
        <v>84950430.349455014</v>
      </c>
      <c r="F139" s="24">
        <f t="shared" si="99"/>
        <v>4.8650617972440544E-5</v>
      </c>
      <c r="G139" s="72">
        <v>100</v>
      </c>
      <c r="H139" s="23">
        <v>133009.65000000002</v>
      </c>
      <c r="I139" s="72">
        <v>100</v>
      </c>
      <c r="J139" s="23">
        <v>133009.65000000002</v>
      </c>
      <c r="K139" s="25">
        <v>9</v>
      </c>
      <c r="L139" s="26">
        <v>1.7158978793749835E-2</v>
      </c>
      <c r="M139" s="26">
        <v>0</v>
      </c>
      <c r="N139" s="73">
        <v>63932.03</v>
      </c>
      <c r="O139" s="33">
        <f>N139*C273</f>
        <v>85105423.287579998</v>
      </c>
      <c r="P139" s="24">
        <f t="shared" si="88"/>
        <v>4.8631362291886286E-5</v>
      </c>
      <c r="Q139" s="72">
        <v>100</v>
      </c>
      <c r="R139" s="23">
        <f>Q139*C273</f>
        <v>133118.6</v>
      </c>
      <c r="S139" s="23">
        <v>100</v>
      </c>
      <c r="T139" s="23">
        <f>S139*C273</f>
        <v>133118.6</v>
      </c>
      <c r="U139" s="25">
        <v>9</v>
      </c>
      <c r="V139" s="50">
        <v>0</v>
      </c>
      <c r="W139" s="50">
        <v>5.2878469999999997E-2</v>
      </c>
      <c r="X139" s="20">
        <f>((O139-E139)/E139)</f>
        <v>1.8245103348788255E-3</v>
      </c>
      <c r="Y139" s="20">
        <f>((T139-J139)/J139)</f>
        <v>8.1911350041130484E-4</v>
      </c>
      <c r="Z139" s="20">
        <f>((U139-K139)/K139)</f>
        <v>0</v>
      </c>
      <c r="AA139" s="20">
        <f>V139-L139</f>
        <v>-1.7158978793749835E-2</v>
      </c>
      <c r="AB139" s="21">
        <f>W139-M139</f>
        <v>5.2878469999999997E-2</v>
      </c>
      <c r="AD139" s="30"/>
    </row>
    <row r="140" spans="1:111">
      <c r="A140" s="237">
        <v>125</v>
      </c>
      <c r="B140" s="236" t="s">
        <v>202</v>
      </c>
      <c r="C140" s="12" t="s">
        <v>114</v>
      </c>
      <c r="D140" s="71">
        <v>34283901</v>
      </c>
      <c r="E140" s="33">
        <v>45600896726.446503</v>
      </c>
      <c r="F140" s="24">
        <f t="shared" si="99"/>
        <v>2.6115368653377234E-2</v>
      </c>
      <c r="G140" s="72">
        <v>103.89</v>
      </c>
      <c r="H140" s="33">
        <v>138183.725385</v>
      </c>
      <c r="I140" s="72">
        <v>103.89</v>
      </c>
      <c r="J140" s="33">
        <v>138183.725385</v>
      </c>
      <c r="K140" s="25">
        <v>1040</v>
      </c>
      <c r="L140" s="56">
        <v>-2.76E-2</v>
      </c>
      <c r="M140" s="26">
        <v>0.1095</v>
      </c>
      <c r="N140" s="73">
        <v>34488967</v>
      </c>
      <c r="O140" s="33">
        <f>N140*C273</f>
        <v>45911230024.862</v>
      </c>
      <c r="P140" s="24">
        <f t="shared" si="88"/>
        <v>2.6234822345699182E-2</v>
      </c>
      <c r="Q140" s="73">
        <v>104.03</v>
      </c>
      <c r="R140" s="33">
        <f>Q140*C273</f>
        <v>138483.27958</v>
      </c>
      <c r="S140" s="73">
        <v>104.03</v>
      </c>
      <c r="T140" s="33">
        <f>S140*C273</f>
        <v>138483.27958</v>
      </c>
      <c r="U140" s="25">
        <v>1048</v>
      </c>
      <c r="V140" s="56">
        <v>1.2999999999999999E-3</v>
      </c>
      <c r="W140" s="50">
        <v>0.1084</v>
      </c>
      <c r="X140" s="20">
        <f t="shared" si="89"/>
        <v>6.8054209608452119E-3</v>
      </c>
      <c r="Y140" s="20">
        <f t="shared" si="90"/>
        <v>2.1677964909789676E-3</v>
      </c>
      <c r="Z140" s="20">
        <f t="shared" si="91"/>
        <v>7.6923076923076927E-3</v>
      </c>
      <c r="AA140" s="20">
        <f t="shared" si="92"/>
        <v>2.8899999999999999E-2</v>
      </c>
      <c r="AB140" s="21">
        <f t="shared" si="93"/>
        <v>-1.1000000000000038E-3</v>
      </c>
    </row>
    <row r="141" spans="1:111">
      <c r="A141" s="237">
        <v>126</v>
      </c>
      <c r="B141" s="236" t="s">
        <v>203</v>
      </c>
      <c r="C141" s="12" t="s">
        <v>51</v>
      </c>
      <c r="D141" s="71">
        <v>1923783.77</v>
      </c>
      <c r="E141" s="33">
        <v>2558818059.2338052</v>
      </c>
      <c r="F141" s="24">
        <f t="shared" si="99"/>
        <v>1.4654202379984086E-3</v>
      </c>
      <c r="G141" s="72">
        <v>149.38999999999999</v>
      </c>
      <c r="H141" s="33">
        <v>198703.11613499999</v>
      </c>
      <c r="I141" s="72">
        <v>155.71</v>
      </c>
      <c r="J141" s="33">
        <v>207109.32601500003</v>
      </c>
      <c r="K141" s="25">
        <v>53</v>
      </c>
      <c r="L141" s="26">
        <v>-5.8410246166706902E-7</v>
      </c>
      <c r="M141" s="26">
        <v>-8.1199999999999994E-2</v>
      </c>
      <c r="N141" s="72">
        <v>1929864.59</v>
      </c>
      <c r="O141" s="33">
        <f>N141*C273</f>
        <v>2569008724.1037397</v>
      </c>
      <c r="P141" s="24">
        <f t="shared" si="88"/>
        <v>1.4679956830804931E-3</v>
      </c>
      <c r="Q141" s="72">
        <v>149.88</v>
      </c>
      <c r="R141" s="33">
        <f>Q141*C273</f>
        <v>199518.15767999997</v>
      </c>
      <c r="S141" s="33">
        <v>156.25</v>
      </c>
      <c r="T141" s="33">
        <f>S141*C273</f>
        <v>207997.8125</v>
      </c>
      <c r="U141" s="25">
        <v>54</v>
      </c>
      <c r="V141" s="26">
        <v>1.2560638544956099E-5</v>
      </c>
      <c r="W141" s="26">
        <v>-8.15856736153973E-2</v>
      </c>
      <c r="X141" s="20">
        <f t="shared" ref="X141:X142" si="102">((O141-E141)/E141)</f>
        <v>3.9825671986174664E-3</v>
      </c>
      <c r="Y141" s="20">
        <f t="shared" ref="Y141:Y142" si="103">((T141-J141)/J141)</f>
        <v>4.2899395314319301E-3</v>
      </c>
      <c r="Z141" s="20">
        <f t="shared" ref="Z141:Z142" si="104">((U141-K141)/K141)</f>
        <v>1.8867924528301886E-2</v>
      </c>
      <c r="AA141" s="20">
        <f t="shared" ref="AA141:AA142" si="105">V141-L141</f>
        <v>1.3144741006623168E-5</v>
      </c>
      <c r="AB141" s="21">
        <f t="shared" ref="AB141:AB142" si="106">W141-M141</f>
        <v>-3.856736153973056E-4</v>
      </c>
    </row>
    <row r="142" spans="1:111" ht="15" customHeight="1">
      <c r="A142" s="237">
        <v>127</v>
      </c>
      <c r="B142" s="236" t="s">
        <v>204</v>
      </c>
      <c r="C142" s="12" t="s">
        <v>58</v>
      </c>
      <c r="D142" s="71">
        <v>101478881.67</v>
      </c>
      <c r="E142" s="23">
        <v>135220609825.27501</v>
      </c>
      <c r="F142" s="24">
        <f t="shared" si="99"/>
        <v>7.7440057731880563E-2</v>
      </c>
      <c r="G142" s="72">
        <v>122.75239999999999</v>
      </c>
      <c r="H142" s="33">
        <v>163567.573</v>
      </c>
      <c r="I142" s="72">
        <v>122.75239999999999</v>
      </c>
      <c r="J142" s="33">
        <v>163567.573</v>
      </c>
      <c r="K142" s="25">
        <v>4738</v>
      </c>
      <c r="L142" s="26">
        <v>8.0000000000000004E-4</v>
      </c>
      <c r="M142" s="26">
        <v>7.8700000000000006E-2</v>
      </c>
      <c r="N142" s="73">
        <v>100375122.29000001</v>
      </c>
      <c r="O142" s="73">
        <f>N142*1332.9</f>
        <v>133790000500.34102</v>
      </c>
      <c r="P142" s="24">
        <f t="shared" si="88"/>
        <v>7.6450944417231423E-2</v>
      </c>
      <c r="Q142" s="73">
        <v>122.8869</v>
      </c>
      <c r="R142" s="73">
        <f>Q142*1332.9</f>
        <v>163795.94901000001</v>
      </c>
      <c r="S142" s="80">
        <v>122.8869</v>
      </c>
      <c r="T142" s="75">
        <f>S142*1332.9</f>
        <v>163795.94901000001</v>
      </c>
      <c r="U142" s="25">
        <v>4759</v>
      </c>
      <c r="V142" s="50">
        <v>1.1000000000000001E-3</v>
      </c>
      <c r="W142" s="50">
        <v>7.8100000000000003E-2</v>
      </c>
      <c r="X142" s="20">
        <f t="shared" si="102"/>
        <v>-1.0579817135735069E-2</v>
      </c>
      <c r="Y142" s="20">
        <f t="shared" si="103"/>
        <v>1.3962181244812333E-3</v>
      </c>
      <c r="Z142" s="20">
        <f t="shared" si="104"/>
        <v>4.432249894470241E-3</v>
      </c>
      <c r="AA142" s="20">
        <f t="shared" si="105"/>
        <v>3.0000000000000003E-4</v>
      </c>
      <c r="AB142" s="21">
        <f t="shared" si="106"/>
        <v>-6.0000000000000331E-4</v>
      </c>
    </row>
    <row r="143" spans="1:111" ht="4.95" customHeight="1">
      <c r="B143" s="253"/>
      <c r="C143" s="253"/>
      <c r="D143" s="253"/>
      <c r="E143" s="253"/>
      <c r="F143" s="253"/>
      <c r="G143" s="253"/>
      <c r="H143" s="253"/>
      <c r="I143" s="253"/>
      <c r="J143" s="253"/>
      <c r="K143" s="253"/>
      <c r="L143" s="253"/>
      <c r="M143" s="253"/>
      <c r="N143" s="253"/>
      <c r="O143" s="253"/>
      <c r="P143" s="253"/>
      <c r="Q143" s="253"/>
      <c r="R143" s="253"/>
      <c r="S143" s="253"/>
      <c r="T143" s="253"/>
      <c r="U143" s="253"/>
      <c r="V143" s="253"/>
      <c r="W143" s="253"/>
      <c r="X143" s="253"/>
      <c r="Y143" s="253"/>
      <c r="Z143" s="253"/>
      <c r="AA143" s="253"/>
      <c r="AB143" s="253"/>
    </row>
    <row r="144" spans="1:111">
      <c r="A144" s="68"/>
      <c r="B144" s="254" t="s">
        <v>205</v>
      </c>
      <c r="C144" s="254"/>
      <c r="D144" s="254"/>
      <c r="E144" s="254"/>
      <c r="F144" s="254"/>
      <c r="G144" s="254"/>
      <c r="H144" s="254"/>
      <c r="I144" s="254"/>
      <c r="J144" s="254"/>
      <c r="K144" s="254"/>
      <c r="L144" s="254"/>
      <c r="M144" s="254"/>
      <c r="N144" s="254"/>
      <c r="O144" s="254"/>
      <c r="P144" s="254"/>
      <c r="Q144" s="254"/>
      <c r="R144" s="254"/>
      <c r="S144" s="254"/>
      <c r="T144" s="254"/>
      <c r="U144" s="254"/>
      <c r="V144" s="254"/>
      <c r="W144" s="254"/>
      <c r="X144" s="254"/>
      <c r="Y144" s="254"/>
      <c r="Z144" s="254"/>
      <c r="AA144" s="254"/>
      <c r="AB144" s="254"/>
      <c r="AC144" s="81">
        <v>1374.9431</v>
      </c>
      <c r="AE144" s="82"/>
    </row>
    <row r="145" spans="1:31">
      <c r="A145" s="237">
        <v>128</v>
      </c>
      <c r="B145" s="236" t="s">
        <v>206</v>
      </c>
      <c r="C145" s="12" t="s">
        <v>68</v>
      </c>
      <c r="D145" s="71">
        <v>555924.93000000005</v>
      </c>
      <c r="E145" s="23">
        <v>739433803.65574515</v>
      </c>
      <c r="F145" s="24">
        <f>(E145/$E$167)</f>
        <v>4.2346944388134053E-4</v>
      </c>
      <c r="G145" s="72">
        <v>1.0087999999999999</v>
      </c>
      <c r="H145" s="33">
        <v>1343.397465</v>
      </c>
      <c r="I145" s="72">
        <v>1.0087999999999999</v>
      </c>
      <c r="J145" s="33">
        <v>1343.397465</v>
      </c>
      <c r="K145" s="25">
        <v>62</v>
      </c>
      <c r="L145" s="26">
        <v>7.51E-2</v>
      </c>
      <c r="M145" s="26">
        <v>0.08</v>
      </c>
      <c r="N145" s="73">
        <v>568144.30000000005</v>
      </c>
      <c r="O145" s="23">
        <f>N145*C273</f>
        <v>756305738.13980007</v>
      </c>
      <c r="P145" s="24">
        <f>(O145/$O$167)</f>
        <v>4.3217196900161204E-4</v>
      </c>
      <c r="Q145" s="72">
        <v>1.0087999999999999</v>
      </c>
      <c r="R145" s="33">
        <f>1.01*C273</f>
        <v>1344.4978599999999</v>
      </c>
      <c r="S145" s="33">
        <v>1.0087999999999999</v>
      </c>
      <c r="T145" s="33">
        <f>1.01*C273</f>
        <v>1344.4978599999999</v>
      </c>
      <c r="U145" s="25">
        <v>62</v>
      </c>
      <c r="V145" s="26">
        <v>8.1949999999999995E-2</v>
      </c>
      <c r="W145" s="26">
        <v>0.11385000000000001</v>
      </c>
      <c r="X145" s="20">
        <f>((O145-E145)/E145)</f>
        <v>2.281736972348361E-2</v>
      </c>
      <c r="Y145" s="20">
        <f t="shared" ref="Y145:Z147" si="107">((T145-J145)/J145)</f>
        <v>8.1911350041138789E-4</v>
      </c>
      <c r="Z145" s="20">
        <f t="shared" si="107"/>
        <v>0</v>
      </c>
      <c r="AA145" s="20">
        <f t="shared" ref="AA145:AB147" si="108">V145-L145</f>
        <v>6.849999999999995E-3</v>
      </c>
      <c r="AB145" s="21">
        <f t="shared" si="108"/>
        <v>3.3850000000000005E-2</v>
      </c>
      <c r="AC145" s="81"/>
      <c r="AE145" s="82"/>
    </row>
    <row r="146" spans="1:31">
      <c r="A146" s="237">
        <v>129</v>
      </c>
      <c r="B146" s="236" t="s">
        <v>352</v>
      </c>
      <c r="C146" s="12" t="s">
        <v>236</v>
      </c>
      <c r="D146" s="71">
        <v>0</v>
      </c>
      <c r="E146" s="23">
        <v>0</v>
      </c>
      <c r="F146" s="24">
        <v>0</v>
      </c>
      <c r="G146" s="73">
        <v>0</v>
      </c>
      <c r="H146" s="75">
        <v>0</v>
      </c>
      <c r="I146" s="73">
        <v>0</v>
      </c>
      <c r="J146" s="75">
        <v>0</v>
      </c>
      <c r="K146" s="25">
        <v>0</v>
      </c>
      <c r="L146" s="50">
        <v>0</v>
      </c>
      <c r="M146" s="50">
        <v>0</v>
      </c>
      <c r="N146" s="73">
        <v>221867.32</v>
      </c>
      <c r="O146" s="23">
        <f>N146*C273</f>
        <v>295346670.24151999</v>
      </c>
      <c r="P146" s="24">
        <f>(O146/$O$167)</f>
        <v>1.6876845643177399E-4</v>
      </c>
      <c r="Q146" s="73">
        <v>99.09</v>
      </c>
      <c r="R146" s="75">
        <f>Q146*C273</f>
        <v>131907.22073999999</v>
      </c>
      <c r="S146" s="75">
        <v>99.09</v>
      </c>
      <c r="T146" s="75">
        <f>S146*C273</f>
        <v>131907.22073999999</v>
      </c>
      <c r="U146" s="25">
        <v>15</v>
      </c>
      <c r="V146" s="50">
        <v>0</v>
      </c>
      <c r="W146" s="50">
        <v>4.4499999999999998E-2</v>
      </c>
      <c r="X146" s="20" t="e">
        <f>((O146-E146)/E146)</f>
        <v>#DIV/0!</v>
      </c>
      <c r="Y146" s="20" t="e">
        <f t="shared" si="107"/>
        <v>#DIV/0!</v>
      </c>
      <c r="Z146" s="20" t="e">
        <f t="shared" si="107"/>
        <v>#DIV/0!</v>
      </c>
      <c r="AA146" s="20">
        <f t="shared" si="108"/>
        <v>0</v>
      </c>
      <c r="AB146" s="21">
        <f t="shared" si="108"/>
        <v>4.4499999999999998E-2</v>
      </c>
      <c r="AC146" s="81"/>
      <c r="AE146" s="82"/>
    </row>
    <row r="147" spans="1:31" ht="14.4" customHeight="1">
      <c r="A147" s="237">
        <v>130</v>
      </c>
      <c r="B147" s="236" t="s">
        <v>207</v>
      </c>
      <c r="C147" s="12" t="s">
        <v>74</v>
      </c>
      <c r="D147" s="71">
        <v>1049727.42</v>
      </c>
      <c r="E147" s="23">
        <v>1396238767.29603</v>
      </c>
      <c r="F147" s="24">
        <f>(E147/$E$167)</f>
        <v>7.9961783108808287E-4</v>
      </c>
      <c r="G147" s="72">
        <v>122.74</v>
      </c>
      <c r="H147" s="33">
        <v>163256.04441</v>
      </c>
      <c r="I147" s="72">
        <v>122.74</v>
      </c>
      <c r="J147" s="33">
        <v>163256.04441</v>
      </c>
      <c r="K147" s="25">
        <v>30</v>
      </c>
      <c r="L147" s="26">
        <v>4.0000000000000001E-3</v>
      </c>
      <c r="M147" s="26">
        <v>7.1599999999999997E-2</v>
      </c>
      <c r="N147" s="73">
        <v>1047404.27</v>
      </c>
      <c r="O147" s="23">
        <f>N147*C273</f>
        <v>1394289900.56422</v>
      </c>
      <c r="P147" s="24">
        <f>(O147/$O$167)</f>
        <v>7.967320374535062E-4</v>
      </c>
      <c r="Q147" s="73">
        <v>122.89</v>
      </c>
      <c r="R147" s="75">
        <f>Q147*C273</f>
        <v>163589.44753999999</v>
      </c>
      <c r="S147" s="75">
        <v>122.89</v>
      </c>
      <c r="T147" s="33">
        <f>S147*C273</f>
        <v>163589.44753999999</v>
      </c>
      <c r="U147" s="25">
        <v>30</v>
      </c>
      <c r="V147" s="50">
        <v>8.9999999999999998E-4</v>
      </c>
      <c r="W147" s="50">
        <v>7.1499999999999994E-2</v>
      </c>
      <c r="X147" s="20">
        <f>((O147-E147)/E147)</f>
        <v>-1.3957976081585871E-3</v>
      </c>
      <c r="Y147" s="20">
        <f t="shared" si="107"/>
        <v>2.0422100217170852E-3</v>
      </c>
      <c r="Z147" s="20">
        <f t="shared" si="107"/>
        <v>0</v>
      </c>
      <c r="AA147" s="20">
        <f t="shared" si="108"/>
        <v>-3.1000000000000003E-3</v>
      </c>
      <c r="AB147" s="21">
        <f t="shared" si="108"/>
        <v>-1.0000000000000286E-4</v>
      </c>
    </row>
    <row r="148" spans="1:31">
      <c r="A148" s="237">
        <v>131</v>
      </c>
      <c r="B148" s="192" t="s">
        <v>208</v>
      </c>
      <c r="C148" s="12" t="s">
        <v>29</v>
      </c>
      <c r="D148" s="71">
        <v>21869504.599999998</v>
      </c>
      <c r="E148" s="33">
        <v>29088551525.193901</v>
      </c>
      <c r="F148" s="24">
        <f>(E148/$E$167)</f>
        <v>1.6658844479096158E-2</v>
      </c>
      <c r="G148" s="72">
        <v>135.65880000000001</v>
      </c>
      <c r="H148" s="23">
        <v>180439.29507420002</v>
      </c>
      <c r="I148" s="72">
        <v>135.65880000000001</v>
      </c>
      <c r="J148" s="23">
        <v>180439.29507420002</v>
      </c>
      <c r="K148" s="25">
        <v>716</v>
      </c>
      <c r="L148" s="26">
        <v>5.0000000000000001E-4</v>
      </c>
      <c r="M148" s="26">
        <v>3.8087239414353213E-2</v>
      </c>
      <c r="N148" s="73">
        <v>21665171.319999993</v>
      </c>
      <c r="O148" s="33">
        <f>N148*C273</f>
        <v>28840372748.785507</v>
      </c>
      <c r="P148" s="24">
        <f>(O148/$O$167)</f>
        <v>1.6480108571223277E-2</v>
      </c>
      <c r="Q148" s="73">
        <v>135.77449999999999</v>
      </c>
      <c r="R148" s="23">
        <f>Q148*C273</f>
        <v>180741.11355699998</v>
      </c>
      <c r="S148" s="28">
        <v>135.77449999999999</v>
      </c>
      <c r="T148" s="23">
        <f>S148*C273</f>
        <v>180741.11355699998</v>
      </c>
      <c r="U148" s="25">
        <v>717</v>
      </c>
      <c r="V148" s="50">
        <v>5.0000000000000001E-4</v>
      </c>
      <c r="W148" s="50">
        <v>3.8940373520840676E-2</v>
      </c>
      <c r="X148" s="20">
        <f t="shared" ref="X148:X167" si="109">((O148-E148)/E148)</f>
        <v>-8.5318368703729917E-3</v>
      </c>
      <c r="Y148" s="20">
        <f t="shared" ref="Y148:Y167" si="110">((T148-J148)/J148)</f>
        <v>1.6726871088464232E-3</v>
      </c>
      <c r="Z148" s="20">
        <f t="shared" ref="Z148:Z167" si="111">((U148-K148)/K148)</f>
        <v>1.3966480446927375E-3</v>
      </c>
      <c r="AA148" s="20">
        <f t="shared" ref="AA148:AA167" si="112">V148-L148</f>
        <v>0</v>
      </c>
      <c r="AB148" s="21">
        <f t="shared" ref="AB148:AB167" si="113">W148-M148</f>
        <v>8.5313410648746313E-4</v>
      </c>
    </row>
    <row r="149" spans="1:31">
      <c r="A149" s="237">
        <v>132</v>
      </c>
      <c r="B149" s="192" t="s">
        <v>209</v>
      </c>
      <c r="C149" s="12" t="s">
        <v>149</v>
      </c>
      <c r="D149" s="71">
        <v>465069.42</v>
      </c>
      <c r="E149" s="33">
        <v>618587207.79903007</v>
      </c>
      <c r="F149" s="24">
        <f>(E149/$E$167)</f>
        <v>3.5426130044863714E-4</v>
      </c>
      <c r="G149" s="72">
        <v>107.43114344999999</v>
      </c>
      <c r="H149" s="23">
        <v>142893.78789384293</v>
      </c>
      <c r="I149" s="72">
        <v>107.43114344999999</v>
      </c>
      <c r="J149" s="23">
        <v>142893.78789384293</v>
      </c>
      <c r="K149" s="25">
        <v>20</v>
      </c>
      <c r="L149" s="26">
        <v>9.3000000000000005E-4</v>
      </c>
      <c r="M149" s="26">
        <v>4.7199999999999999E-2</v>
      </c>
      <c r="N149" s="73">
        <v>465724.53</v>
      </c>
      <c r="O149" s="33">
        <f>N149*C273</f>
        <v>619965974.19257998</v>
      </c>
      <c r="P149" s="24">
        <f>(O149/$O$167)</f>
        <v>3.5426402613288619E-4</v>
      </c>
      <c r="Q149" s="73">
        <v>107.58247401</v>
      </c>
      <c r="R149" s="23">
        <f>Q149*C273</f>
        <v>143212.28324747586</v>
      </c>
      <c r="S149" s="23">
        <v>107.58247401</v>
      </c>
      <c r="T149" s="23">
        <f>S149*C273</f>
        <v>143212.28324747586</v>
      </c>
      <c r="U149" s="25">
        <v>20</v>
      </c>
      <c r="V149" s="26">
        <v>1.09E-3</v>
      </c>
      <c r="W149" s="26">
        <v>4.8680000000000001E-2</v>
      </c>
      <c r="X149" s="20">
        <v>0</v>
      </c>
      <c r="Y149" s="20">
        <f t="shared" ref="Y149" si="114">((T149-J149)/J149)</f>
        <v>2.2288957296697862E-3</v>
      </c>
      <c r="Z149" s="20">
        <f t="shared" ref="Z149" si="115">((U149-K149)/K149)</f>
        <v>0</v>
      </c>
      <c r="AA149" s="20">
        <f t="shared" ref="AA149" si="116">V149-L149</f>
        <v>1.5999999999999999E-4</v>
      </c>
      <c r="AB149" s="21">
        <f t="shared" ref="AB149" si="117">W149-M149</f>
        <v>1.4800000000000021E-3</v>
      </c>
    </row>
    <row r="150" spans="1:31">
      <c r="A150" s="237">
        <v>133</v>
      </c>
      <c r="B150" s="236" t="s">
        <v>210</v>
      </c>
      <c r="C150" s="12" t="s">
        <v>83</v>
      </c>
      <c r="D150" s="71">
        <v>15204240.619999999</v>
      </c>
      <c r="E150" s="23">
        <v>20252048505.84</v>
      </c>
      <c r="F150" s="24">
        <f>(E150/$E$167)</f>
        <v>1.1598230532369257E-2</v>
      </c>
      <c r="G150" s="72">
        <v>118.71</v>
      </c>
      <c r="H150" s="23">
        <v>158121.72</v>
      </c>
      <c r="I150" s="72">
        <v>118.71</v>
      </c>
      <c r="J150" s="23">
        <v>158121.72</v>
      </c>
      <c r="K150" s="25">
        <v>491</v>
      </c>
      <c r="L150" s="26">
        <v>4.0000000000000002E-4</v>
      </c>
      <c r="M150" s="26">
        <v>6.4899999999999999E-2</v>
      </c>
      <c r="N150" s="73">
        <v>15346079.09</v>
      </c>
      <c r="O150" s="23">
        <f>N150*1332</f>
        <v>20440977347.880001</v>
      </c>
      <c r="P150" s="24">
        <f t="shared" ref="P150:P151" si="118">(O150/$O$121)</f>
        <v>8.8520908776928517E-2</v>
      </c>
      <c r="Q150" s="73">
        <v>118.85</v>
      </c>
      <c r="R150" s="23">
        <f>Q150*1332</f>
        <v>158308.19999999998</v>
      </c>
      <c r="S150" s="73">
        <v>118.85</v>
      </c>
      <c r="T150" s="23">
        <f>S150*1332</f>
        <v>158308.19999999998</v>
      </c>
      <c r="U150" s="25">
        <v>491</v>
      </c>
      <c r="V150" s="50">
        <v>1.1999999999999999E-3</v>
      </c>
      <c r="W150" s="50">
        <v>6.4899999999999999E-2</v>
      </c>
      <c r="X150" s="20">
        <f t="shared" si="109"/>
        <v>9.3288756436426812E-3</v>
      </c>
      <c r="Y150" s="20">
        <f t="shared" si="110"/>
        <v>1.1793446213460199E-3</v>
      </c>
      <c r="Z150" s="20">
        <f t="shared" si="111"/>
        <v>0</v>
      </c>
      <c r="AA150" s="20">
        <f t="shared" si="112"/>
        <v>7.9999999999999993E-4</v>
      </c>
      <c r="AB150" s="21">
        <f t="shared" si="113"/>
        <v>0</v>
      </c>
    </row>
    <row r="151" spans="1:31">
      <c r="A151" s="237">
        <v>134</v>
      </c>
      <c r="B151" s="236" t="s">
        <v>211</v>
      </c>
      <c r="C151" s="12" t="s">
        <v>33</v>
      </c>
      <c r="D151" s="71">
        <v>270086.96999999997</v>
      </c>
      <c r="E151" s="33">
        <v>359241733.49260497</v>
      </c>
      <c r="F151" s="24">
        <f t="shared" ref="F151" si="119">(E151/$E$121)</f>
        <v>1.5431671183942352E-3</v>
      </c>
      <c r="G151" s="72">
        <v>1.0064</v>
      </c>
      <c r="H151" s="32">
        <v>1338.6091176</v>
      </c>
      <c r="I151" s="72">
        <v>1.0064</v>
      </c>
      <c r="J151" s="32">
        <v>1338.6091176</v>
      </c>
      <c r="K151" s="25">
        <v>14</v>
      </c>
      <c r="L151" s="26">
        <v>-1.4009993141961385E-2</v>
      </c>
      <c r="M151" s="26">
        <v>2.4146876870884126E-2</v>
      </c>
      <c r="N151" s="73">
        <v>269680.77</v>
      </c>
      <c r="O151" s="33">
        <f>N151*C273</f>
        <v>358995265.49322003</v>
      </c>
      <c r="P151" s="24">
        <f t="shared" si="118"/>
        <v>1.5546510622874118E-3</v>
      </c>
      <c r="Q151" s="73">
        <v>1.0048999999999999</v>
      </c>
      <c r="R151" s="32">
        <f>Q151*C273</f>
        <v>1337.7088113999998</v>
      </c>
      <c r="S151" s="73">
        <v>1.0048999999999999</v>
      </c>
      <c r="T151" s="32">
        <f>S151*C273</f>
        <v>1337.7088113999998</v>
      </c>
      <c r="U151" s="25">
        <v>14</v>
      </c>
      <c r="V151" s="50">
        <v>-1.4904610492846304E-3</v>
      </c>
      <c r="W151" s="50">
        <v>2.2650169626820871E-2</v>
      </c>
      <c r="X151" s="27">
        <f t="shared" si="109"/>
        <v>-6.8607841574735431E-4</v>
      </c>
      <c r="Y151" s="27">
        <f t="shared" si="110"/>
        <v>-6.725684056405677E-4</v>
      </c>
      <c r="Z151" s="27">
        <f t="shared" si="111"/>
        <v>0</v>
      </c>
      <c r="AA151" s="20">
        <f t="shared" si="112"/>
        <v>1.2519532092676755E-2</v>
      </c>
      <c r="AB151" s="21">
        <f t="shared" si="113"/>
        <v>-1.4967072440632556E-3</v>
      </c>
    </row>
    <row r="152" spans="1:31">
      <c r="A152" s="237">
        <v>135</v>
      </c>
      <c r="B152" s="236" t="s">
        <v>212</v>
      </c>
      <c r="C152" s="12" t="s">
        <v>81</v>
      </c>
      <c r="D152" s="71">
        <v>13186882.679280035</v>
      </c>
      <c r="E152" s="23">
        <v>17539826497.620998</v>
      </c>
      <c r="F152" s="24">
        <f t="shared" ref="F152:F166" si="120">(E152/$E$167)</f>
        <v>1.0044956743931591E-2</v>
      </c>
      <c r="G152" s="72">
        <v>1.4065479336260462</v>
      </c>
      <c r="H152" s="23">
        <v>1870.8444835982366</v>
      </c>
      <c r="I152" s="72">
        <v>1.4065479336260462</v>
      </c>
      <c r="J152" s="23">
        <v>1870.8444835982366</v>
      </c>
      <c r="K152" s="25">
        <v>415</v>
      </c>
      <c r="L152" s="26">
        <v>-9.7418900902637176E-2</v>
      </c>
      <c r="M152" s="26">
        <v>6.4444552969545349E-2</v>
      </c>
      <c r="N152" s="72">
        <f>O152/C273</f>
        <v>13174172.490860775</v>
      </c>
      <c r="O152" s="23">
        <v>17537273981.418991</v>
      </c>
      <c r="P152" s="24">
        <f t="shared" ref="P152:P166" si="121">(O152/$O$167)</f>
        <v>1.0021235917252312E-2</v>
      </c>
      <c r="Q152" s="72">
        <f>R152/C273</f>
        <v>1.410578121963934</v>
      </c>
      <c r="R152" s="23">
        <v>1877.7418478646812</v>
      </c>
      <c r="S152" s="23">
        <f>T152/C273</f>
        <v>1.410578121963934</v>
      </c>
      <c r="T152" s="23">
        <v>1877.7418478646812</v>
      </c>
      <c r="U152" s="25">
        <v>415</v>
      </c>
      <c r="V152" s="26">
        <v>0.17653283616922871</v>
      </c>
      <c r="W152" s="26">
        <v>6.7439651381277527E-2</v>
      </c>
      <c r="X152" s="20">
        <f t="shared" si="109"/>
        <v>-1.4552687863551571E-4</v>
      </c>
      <c r="Y152" s="20">
        <f t="shared" si="110"/>
        <v>3.6867651624247944E-3</v>
      </c>
      <c r="Z152" s="27">
        <f t="shared" si="111"/>
        <v>0</v>
      </c>
      <c r="AA152" s="20">
        <f t="shared" si="112"/>
        <v>0.27395173707186588</v>
      </c>
      <c r="AB152" s="21">
        <f t="shared" si="113"/>
        <v>2.9950984117321777E-3</v>
      </c>
    </row>
    <row r="153" spans="1:31">
      <c r="A153" s="237">
        <v>136</v>
      </c>
      <c r="B153" s="236" t="s">
        <v>344</v>
      </c>
      <c r="C153" s="12" t="s">
        <v>81</v>
      </c>
      <c r="D153" s="71">
        <v>101925.24674857242</v>
      </c>
      <c r="E153" s="23">
        <v>135570413.96191257</v>
      </c>
      <c r="F153" s="24">
        <f t="shared" si="120"/>
        <v>7.7640388528872725E-5</v>
      </c>
      <c r="G153" s="73">
        <v>100.91164977358669</v>
      </c>
      <c r="H153" s="23">
        <v>134222.23217307345</v>
      </c>
      <c r="I153" s="73">
        <v>100.91164977358669</v>
      </c>
      <c r="J153" s="23">
        <v>134222.23217307345</v>
      </c>
      <c r="K153" s="25">
        <v>1</v>
      </c>
      <c r="L153" s="50">
        <v>5.5992401142037199E-2</v>
      </c>
      <c r="M153" s="50">
        <v>5.6662766863089055E-2</v>
      </c>
      <c r="N153" s="73">
        <f>O153/C273</f>
        <v>101982.24709452484</v>
      </c>
      <c r="O153" s="23">
        <v>135757339.58077213</v>
      </c>
      <c r="P153" s="24">
        <f t="shared" si="121"/>
        <v>7.757513105394126E-5</v>
      </c>
      <c r="Q153" s="73">
        <f>R153/C273</f>
        <v>100.96808327883906</v>
      </c>
      <c r="R153" s="23">
        <v>134407.29890762464</v>
      </c>
      <c r="S153" s="23">
        <f>T153/C273</f>
        <v>100.96808327883906</v>
      </c>
      <c r="T153" s="23">
        <v>134407.29890762464</v>
      </c>
      <c r="U153" s="25">
        <v>1</v>
      </c>
      <c r="V153" s="50">
        <v>5.6225488612339079E-2</v>
      </c>
      <c r="W153" s="50">
        <v>5.6659261660455672E-2</v>
      </c>
      <c r="X153" s="20">
        <f t="shared" si="109"/>
        <v>1.3788083505599869E-3</v>
      </c>
      <c r="Y153" s="20">
        <f t="shared" si="110"/>
        <v>1.3788083505611429E-3</v>
      </c>
      <c r="Z153" s="27">
        <f t="shared" si="111"/>
        <v>0</v>
      </c>
      <c r="AA153" s="20">
        <f t="shared" si="112"/>
        <v>2.3308747030188065E-4</v>
      </c>
      <c r="AB153" s="21">
        <f t="shared" si="113"/>
        <v>-3.5052026333831643E-6</v>
      </c>
    </row>
    <row r="154" spans="1:31">
      <c r="A154" s="237">
        <v>137</v>
      </c>
      <c r="B154" s="236" t="s">
        <v>213</v>
      </c>
      <c r="C154" s="12" t="s">
        <v>103</v>
      </c>
      <c r="D154" s="71">
        <v>194128.96</v>
      </c>
      <c r="E154" s="23">
        <v>258210250.24464002</v>
      </c>
      <c r="F154" s="24">
        <f t="shared" si="120"/>
        <v>1.4787551033637399E-4</v>
      </c>
      <c r="G154" s="72">
        <v>1.08</v>
      </c>
      <c r="H154" s="23">
        <v>1436.5042200000003</v>
      </c>
      <c r="I154" s="72">
        <v>1.08</v>
      </c>
      <c r="J154" s="23">
        <v>1436.5042200000003</v>
      </c>
      <c r="K154" s="25">
        <v>10</v>
      </c>
      <c r="L154" s="26">
        <v>6.8000000000000005E-2</v>
      </c>
      <c r="M154" s="26">
        <v>6.8000000000000005E-2</v>
      </c>
      <c r="N154" s="72">
        <v>194358.58</v>
      </c>
      <c r="O154" s="23">
        <f>N154*C273</f>
        <v>258727420.67587996</v>
      </c>
      <c r="P154" s="24">
        <f t="shared" si="121"/>
        <v>1.4784330356030557E-4</v>
      </c>
      <c r="Q154" s="72">
        <v>1.08</v>
      </c>
      <c r="R154" s="23">
        <f>1.08*C273</f>
        <v>1437.6808800000001</v>
      </c>
      <c r="S154" s="72">
        <v>1.08</v>
      </c>
      <c r="T154" s="23">
        <f>1.08*C273</f>
        <v>1437.6808800000001</v>
      </c>
      <c r="U154" s="25">
        <v>10</v>
      </c>
      <c r="V154" s="26">
        <v>6.8000000000000005E-2</v>
      </c>
      <c r="W154" s="26">
        <v>6.8000000000000005E-2</v>
      </c>
      <c r="X154" s="20">
        <f t="shared" si="109"/>
        <v>2.0029043415199133E-3</v>
      </c>
      <c r="Y154" s="20">
        <f t="shared" si="110"/>
        <v>8.1911350041133607E-4</v>
      </c>
      <c r="Z154" s="27">
        <f t="shared" si="111"/>
        <v>0</v>
      </c>
      <c r="AA154" s="20">
        <f t="shared" si="112"/>
        <v>0</v>
      </c>
      <c r="AB154" s="21">
        <f t="shared" si="113"/>
        <v>0</v>
      </c>
    </row>
    <row r="155" spans="1:31" ht="15.6">
      <c r="A155" s="237">
        <v>138</v>
      </c>
      <c r="B155" s="236" t="s">
        <v>214</v>
      </c>
      <c r="C155" s="12" t="s">
        <v>45</v>
      </c>
      <c r="D155" s="71">
        <v>117691024.47</v>
      </c>
      <c r="E155" s="23">
        <v>156470217032.86499</v>
      </c>
      <c r="F155" s="24">
        <f t="shared" si="120"/>
        <v>8.9609584337786818E-2</v>
      </c>
      <c r="G155" s="72">
        <v>100</v>
      </c>
      <c r="H155" s="23">
        <v>132950</v>
      </c>
      <c r="I155" s="72">
        <v>100</v>
      </c>
      <c r="J155" s="23">
        <v>132950</v>
      </c>
      <c r="K155" s="25">
        <v>4705</v>
      </c>
      <c r="L155" s="26">
        <v>5.4489999999999997E-2</v>
      </c>
      <c r="M155" s="26">
        <v>5.2597707418181802E-2</v>
      </c>
      <c r="N155" s="72">
        <f>O155/1329.5</f>
        <v>119339523.02</v>
      </c>
      <c r="O155" s="23">
        <v>158661895855.09</v>
      </c>
      <c r="P155" s="24">
        <f t="shared" si="121"/>
        <v>9.0663365989890471E-2</v>
      </c>
      <c r="Q155" s="72">
        <v>100</v>
      </c>
      <c r="R155" s="23">
        <f>Q155*1329.5</f>
        <v>132950</v>
      </c>
      <c r="S155" s="23">
        <v>100</v>
      </c>
      <c r="T155" s="23">
        <f>S155*1329.5</f>
        <v>132950</v>
      </c>
      <c r="U155" s="25">
        <v>4807</v>
      </c>
      <c r="V155" s="26">
        <v>5.7079999999999999E-2</v>
      </c>
      <c r="W155" s="26">
        <v>5.2709205283687999E-2</v>
      </c>
      <c r="X155" s="20">
        <f t="shared" si="109"/>
        <v>1.4007003145938413E-2</v>
      </c>
      <c r="Y155" s="20">
        <f t="shared" si="110"/>
        <v>0</v>
      </c>
      <c r="Z155" s="20">
        <f t="shared" si="111"/>
        <v>2.1679064824654624E-2</v>
      </c>
      <c r="AA155" s="20">
        <f t="shared" si="112"/>
        <v>2.590000000000002E-3</v>
      </c>
      <c r="AB155" s="21">
        <f t="shared" si="113"/>
        <v>1.1149786550619656E-4</v>
      </c>
      <c r="AD155" s="83"/>
    </row>
    <row r="156" spans="1:31" ht="15.6">
      <c r="A156" s="237">
        <v>139</v>
      </c>
      <c r="B156" s="236" t="s">
        <v>215</v>
      </c>
      <c r="C156" s="12" t="s">
        <v>164</v>
      </c>
      <c r="D156" s="71">
        <v>1183783.0900000001</v>
      </c>
      <c r="E156" s="23">
        <v>1574545744.7681851</v>
      </c>
      <c r="F156" s="24">
        <f t="shared" si="120"/>
        <v>9.0173320127671702E-4</v>
      </c>
      <c r="G156" s="72">
        <v>1.1599999999999999</v>
      </c>
      <c r="H156" s="23">
        <v>1542.91194</v>
      </c>
      <c r="I156" s="72">
        <v>1.1599999999999999</v>
      </c>
      <c r="J156" s="23">
        <v>1542.91194</v>
      </c>
      <c r="K156" s="25">
        <v>68</v>
      </c>
      <c r="L156" s="26">
        <v>1.9E-3</v>
      </c>
      <c r="M156" s="26">
        <v>8.09E-2</v>
      </c>
      <c r="N156" s="73">
        <v>1152513.32</v>
      </c>
      <c r="O156" s="23">
        <f>N156*C273</f>
        <v>1534209596.3975201</v>
      </c>
      <c r="P156" s="24">
        <f t="shared" si="121"/>
        <v>8.7668564272313382E-4</v>
      </c>
      <c r="Q156" s="73">
        <v>1.1599999999999999</v>
      </c>
      <c r="R156" s="23">
        <f>Q156*C273</f>
        <v>1544.1757599999999</v>
      </c>
      <c r="S156" s="23">
        <v>1.1599999999999999</v>
      </c>
      <c r="T156" s="23">
        <f>S156*C273</f>
        <v>1544.1757599999999</v>
      </c>
      <c r="U156" s="25">
        <v>68</v>
      </c>
      <c r="V156" s="50">
        <v>1.9E-3</v>
      </c>
      <c r="W156" s="50">
        <v>8.1199999999999994E-2</v>
      </c>
      <c r="X156" s="20">
        <f t="shared" si="109"/>
        <v>-2.5617641471955853E-2</v>
      </c>
      <c r="Y156" s="20">
        <f t="shared" si="110"/>
        <v>8.1911350041136892E-4</v>
      </c>
      <c r="Z156" s="20">
        <f t="shared" si="111"/>
        <v>0</v>
      </c>
      <c r="AA156" s="20">
        <f t="shared" si="112"/>
        <v>0</v>
      </c>
      <c r="AB156" s="21">
        <f t="shared" si="113"/>
        <v>2.9999999999999472E-4</v>
      </c>
      <c r="AD156" s="83"/>
    </row>
    <row r="157" spans="1:31" ht="15.6">
      <c r="A157" s="237">
        <v>140</v>
      </c>
      <c r="B157" s="236" t="s">
        <v>216</v>
      </c>
      <c r="C157" s="12" t="s">
        <v>49</v>
      </c>
      <c r="D157" s="71">
        <v>6085021.9000000004</v>
      </c>
      <c r="E157" s="33">
        <v>8093666331.6133509</v>
      </c>
      <c r="F157" s="24">
        <f t="shared" si="120"/>
        <v>4.6351956908980098E-3</v>
      </c>
      <c r="G157" s="72">
        <v>10.71</v>
      </c>
      <c r="H157" s="23">
        <v>14245.333515000002</v>
      </c>
      <c r="I157" s="72">
        <v>10.71</v>
      </c>
      <c r="J157" s="23">
        <v>14245.333515000002</v>
      </c>
      <c r="K157" s="25">
        <v>165</v>
      </c>
      <c r="L157" s="26">
        <v>6.0999999999999999E-2</v>
      </c>
      <c r="M157" s="26">
        <v>7.9500000000000001E-2</v>
      </c>
      <c r="N157" s="72">
        <v>6104446.1699999999</v>
      </c>
      <c r="O157" s="33">
        <f>N157*C273</f>
        <v>8126153279.2576199</v>
      </c>
      <c r="P157" s="24">
        <f t="shared" si="121"/>
        <v>4.6434867355938433E-3</v>
      </c>
      <c r="Q157" s="72">
        <v>10.8</v>
      </c>
      <c r="R157" s="23">
        <f>Q157*C273</f>
        <v>14376.808800000001</v>
      </c>
      <c r="S157" s="23">
        <v>10.74</v>
      </c>
      <c r="T157" s="23">
        <f>S157*C273</f>
        <v>14296.93764</v>
      </c>
      <c r="U157" s="25">
        <v>159</v>
      </c>
      <c r="V157" s="26">
        <v>6.0400000000000002E-2</v>
      </c>
      <c r="W157" s="26">
        <v>7.8399999999999997E-2</v>
      </c>
      <c r="X157" s="20">
        <f t="shared" si="109"/>
        <v>4.0138728622128913E-3</v>
      </c>
      <c r="Y157" s="20">
        <f t="shared" si="110"/>
        <v>3.6225283841659506E-3</v>
      </c>
      <c r="Z157" s="20">
        <f t="shared" si="111"/>
        <v>-3.6363636363636362E-2</v>
      </c>
      <c r="AA157" s="20">
        <f t="shared" si="112"/>
        <v>-5.9999999999999637E-4</v>
      </c>
      <c r="AB157" s="21">
        <f t="shared" si="113"/>
        <v>-1.1000000000000038E-3</v>
      </c>
      <c r="AD157" s="83"/>
    </row>
    <row r="158" spans="1:31" ht="15.6">
      <c r="A158" s="237">
        <v>141</v>
      </c>
      <c r="B158" s="192" t="s">
        <v>217</v>
      </c>
      <c r="C158" s="63" t="s">
        <v>53</v>
      </c>
      <c r="D158" s="71">
        <v>28242953.860066842</v>
      </c>
      <c r="E158" s="23">
        <v>37565854078.936401</v>
      </c>
      <c r="F158" s="24">
        <f t="shared" si="120"/>
        <v>2.1513746405812138E-2</v>
      </c>
      <c r="G158" s="72">
        <v>1.0798000000000001</v>
      </c>
      <c r="H158" s="23">
        <v>1436.2382007000003</v>
      </c>
      <c r="I158" s="72">
        <v>1.0862000000000001</v>
      </c>
      <c r="J158" s="23">
        <v>1444.7508183000002</v>
      </c>
      <c r="K158" s="25">
        <v>808</v>
      </c>
      <c r="L158" s="26">
        <v>-8.8999999999999999E-3</v>
      </c>
      <c r="M158" s="26">
        <v>8.5900000000000004E-2</v>
      </c>
      <c r="N158" s="72">
        <f>O158/C273</f>
        <v>28067879.792977981</v>
      </c>
      <c r="O158" s="23">
        <v>37363568630.095184</v>
      </c>
      <c r="P158" s="24">
        <f t="shared" si="121"/>
        <v>2.1350475356052771E-2</v>
      </c>
      <c r="Q158" s="72">
        <v>1.0693999999999999</v>
      </c>
      <c r="R158" s="23">
        <f>Q158*C273</f>
        <v>1423.5703083999997</v>
      </c>
      <c r="S158" s="23">
        <v>1.0762</v>
      </c>
      <c r="T158" s="23">
        <f>S158*C273</f>
        <v>1432.6223732000001</v>
      </c>
      <c r="U158" s="25">
        <v>808</v>
      </c>
      <c r="V158" s="26">
        <v>-9.4999999999999998E-3</v>
      </c>
      <c r="W158" s="181">
        <v>7.5899999999999995E-2</v>
      </c>
      <c r="X158" s="20">
        <f t="shared" si="109"/>
        <v>-5.3848223020873838E-3</v>
      </c>
      <c r="Y158" s="20">
        <f t="shared" si="110"/>
        <v>-8.3948352521242067E-3</v>
      </c>
      <c r="Z158" s="20">
        <f t="shared" si="111"/>
        <v>0</v>
      </c>
      <c r="AA158" s="20">
        <f t="shared" si="112"/>
        <v>-5.9999999999999984E-4</v>
      </c>
      <c r="AB158" s="21">
        <f t="shared" si="113"/>
        <v>-1.0000000000000009E-2</v>
      </c>
      <c r="AD158" s="83"/>
    </row>
    <row r="159" spans="1:31">
      <c r="A159" s="237">
        <v>142</v>
      </c>
      <c r="B159" s="236" t="s">
        <v>218</v>
      </c>
      <c r="C159" s="12" t="s">
        <v>116</v>
      </c>
      <c r="D159" s="71">
        <v>324793.71000000002</v>
      </c>
      <c r="E159" s="33">
        <v>431576138.03670001</v>
      </c>
      <c r="F159" s="24">
        <f t="shared" si="120"/>
        <v>2.4716114716868482E-4</v>
      </c>
      <c r="G159" s="72">
        <v>1.35</v>
      </c>
      <c r="H159" s="23">
        <v>1793.8395</v>
      </c>
      <c r="I159" s="72">
        <v>1.35</v>
      </c>
      <c r="J159" s="23">
        <v>1793.8395</v>
      </c>
      <c r="K159" s="25">
        <v>2</v>
      </c>
      <c r="L159" s="26">
        <v>4.02E-2</v>
      </c>
      <c r="M159" s="26">
        <v>1.8200000000000001E-2</v>
      </c>
      <c r="N159" s="73">
        <v>325622.82</v>
      </c>
      <c r="O159" s="33">
        <f>N159*1328</f>
        <v>432427104.96000004</v>
      </c>
      <c r="P159" s="24">
        <f t="shared" si="121"/>
        <v>2.4709963705932568E-4</v>
      </c>
      <c r="Q159" s="73">
        <v>1.34</v>
      </c>
      <c r="R159" s="23">
        <f>Q159*1328</f>
        <v>1779.5200000000002</v>
      </c>
      <c r="S159" s="23">
        <v>1.34</v>
      </c>
      <c r="T159" s="23">
        <f>S159*1328</f>
        <v>1779.5200000000002</v>
      </c>
      <c r="U159" s="25">
        <v>2</v>
      </c>
      <c r="V159" s="50">
        <v>4.02E-2</v>
      </c>
      <c r="W159" s="50">
        <v>1.8200000000000001E-2</v>
      </c>
      <c r="X159" s="20">
        <f t="shared" si="109"/>
        <v>1.9717654622222512E-3</v>
      </c>
      <c r="Y159" s="20">
        <f t="shared" si="110"/>
        <v>-7.9825982201862725E-3</v>
      </c>
      <c r="Z159" s="20">
        <f t="shared" si="111"/>
        <v>0</v>
      </c>
      <c r="AA159" s="20">
        <f t="shared" ref="AA159" si="122">V159-L159</f>
        <v>0</v>
      </c>
      <c r="AB159" s="21">
        <f t="shared" ref="AB159" si="123">W159-M159</f>
        <v>0</v>
      </c>
    </row>
    <row r="160" spans="1:31">
      <c r="A160" s="237">
        <v>143</v>
      </c>
      <c r="B160" s="236" t="s">
        <v>219</v>
      </c>
      <c r="C160" s="12" t="s">
        <v>121</v>
      </c>
      <c r="D160" s="71">
        <v>540016.55000000005</v>
      </c>
      <c r="E160" s="33">
        <v>718274123.0970751</v>
      </c>
      <c r="F160" s="24">
        <f t="shared" si="120"/>
        <v>4.1135141774487451E-4</v>
      </c>
      <c r="G160" s="72">
        <v>1.0934999999999999</v>
      </c>
      <c r="H160" s="23">
        <v>1454.4605227500001</v>
      </c>
      <c r="I160" s="72">
        <v>1.0934999999999999</v>
      </c>
      <c r="J160" s="23">
        <v>1454.4605227500001</v>
      </c>
      <c r="K160" s="25">
        <v>19</v>
      </c>
      <c r="L160" s="26">
        <v>4.0000000000000002E-4</v>
      </c>
      <c r="M160" s="26">
        <v>2.1100000000000001E-2</v>
      </c>
      <c r="N160" s="73">
        <v>533928.27</v>
      </c>
      <c r="O160" s="33">
        <f>N160*C273</f>
        <v>710757838.02821994</v>
      </c>
      <c r="P160" s="24">
        <f t="shared" si="121"/>
        <v>4.061447624336358E-4</v>
      </c>
      <c r="Q160" s="73">
        <v>1.0706</v>
      </c>
      <c r="R160" s="23">
        <f>Q160*C273</f>
        <v>1425.1677316</v>
      </c>
      <c r="S160" s="23">
        <v>1.0706</v>
      </c>
      <c r="T160" s="23">
        <f>S160*C273</f>
        <v>1425.1677316</v>
      </c>
      <c r="U160" s="25">
        <v>20</v>
      </c>
      <c r="V160" s="26">
        <v>2.3999999999999998E-3</v>
      </c>
      <c r="W160" s="26">
        <v>2.7000000000000001E-3</v>
      </c>
      <c r="X160" s="20">
        <f t="shared" ref="X160" si="124">((O160-E160)/E160)</f>
        <v>-1.0464368445359317E-2</v>
      </c>
      <c r="Y160" s="20">
        <f t="shared" ref="Y160" si="125">((T160-J160)/J160)</f>
        <v>-2.0139969900740354E-2</v>
      </c>
      <c r="Z160" s="20">
        <f t="shared" si="111"/>
        <v>5.2631578947368418E-2</v>
      </c>
      <c r="AA160" s="20">
        <f t="shared" si="112"/>
        <v>1.9999999999999996E-3</v>
      </c>
      <c r="AB160" s="21">
        <f t="shared" si="113"/>
        <v>-1.84E-2</v>
      </c>
    </row>
    <row r="161" spans="1:28">
      <c r="A161" s="237">
        <v>144</v>
      </c>
      <c r="B161" s="236" t="s">
        <v>342</v>
      </c>
      <c r="C161" s="12" t="s">
        <v>55</v>
      </c>
      <c r="D161" s="71">
        <v>593998336.09000003</v>
      </c>
      <c r="E161" s="33">
        <v>791502782839.92505</v>
      </c>
      <c r="F161" s="24">
        <f t="shared" si="120"/>
        <v>0.45328904578428425</v>
      </c>
      <c r="G161" s="72">
        <v>1.7209000000000001</v>
      </c>
      <c r="H161" s="23">
        <v>2293.0992500000002</v>
      </c>
      <c r="I161" s="72">
        <v>1.7209000000000001</v>
      </c>
      <c r="J161" s="202">
        <v>2293.0992500000002</v>
      </c>
      <c r="K161" s="25">
        <v>14106</v>
      </c>
      <c r="L161" s="26">
        <v>8.0000000000000004E-4</v>
      </c>
      <c r="M161" s="26">
        <v>3.8300000000000001E-2</v>
      </c>
      <c r="N161" s="73">
        <v>596653870.98000002</v>
      </c>
      <c r="O161" s="75">
        <f>1332.9*N161</f>
        <v>795279944629.24207</v>
      </c>
      <c r="P161" s="24">
        <f t="shared" si="121"/>
        <v>0.45444280301676282</v>
      </c>
      <c r="Q161" s="195">
        <v>1.7222</v>
      </c>
      <c r="R161" s="23">
        <f>Q161*1332.9</f>
        <v>2295.5203799999999</v>
      </c>
      <c r="S161" s="195">
        <v>1.7222</v>
      </c>
      <c r="T161" s="23">
        <f>S161*1332.9</f>
        <v>2295.5203799999999</v>
      </c>
      <c r="U161" s="25">
        <v>14131</v>
      </c>
      <c r="V161" s="50">
        <v>8.0000000000000004E-4</v>
      </c>
      <c r="W161" s="50">
        <v>3.8399999999999997E-2</v>
      </c>
      <c r="X161" s="20">
        <f t="shared" si="109"/>
        <v>4.7721396199827595E-3</v>
      </c>
      <c r="Y161" s="20">
        <f t="shared" si="110"/>
        <v>1.0558330608671739E-3</v>
      </c>
      <c r="Z161" s="20">
        <f t="shared" si="111"/>
        <v>1.7722954771019425E-3</v>
      </c>
      <c r="AA161" s="20">
        <f t="shared" si="112"/>
        <v>0</v>
      </c>
      <c r="AB161" s="21">
        <f t="shared" si="113"/>
        <v>9.9999999999995925E-5</v>
      </c>
    </row>
    <row r="162" spans="1:28">
      <c r="A162" s="237">
        <v>145</v>
      </c>
      <c r="B162" s="236" t="s">
        <v>220</v>
      </c>
      <c r="C162" s="34" t="s">
        <v>130</v>
      </c>
      <c r="D162" s="71">
        <v>672312.52</v>
      </c>
      <c r="E162" s="33">
        <v>894240529.75818014</v>
      </c>
      <c r="F162" s="24">
        <f t="shared" si="120"/>
        <v>5.1212635662671688E-4</v>
      </c>
      <c r="G162" s="72">
        <v>121.22150000000001</v>
      </c>
      <c r="H162" s="23">
        <v>161236.29287475001</v>
      </c>
      <c r="I162" s="72">
        <v>121.22150000000001</v>
      </c>
      <c r="J162" s="23">
        <v>161236.29287475001</v>
      </c>
      <c r="K162" s="25">
        <v>35</v>
      </c>
      <c r="L162" s="26">
        <v>6.8999999999999999E-3</v>
      </c>
      <c r="M162" s="26">
        <v>6.9099999999999995E-2</v>
      </c>
      <c r="N162" s="73">
        <v>673172.67</v>
      </c>
      <c r="O162" s="33">
        <f>N162*C273</f>
        <v>896118033.88662004</v>
      </c>
      <c r="P162" s="24">
        <f t="shared" si="121"/>
        <v>5.1206420318213595E-4</v>
      </c>
      <c r="Q162" s="73">
        <v>121.37649999999999</v>
      </c>
      <c r="R162" s="23">
        <f>Q162*C273</f>
        <v>161574.69752899997</v>
      </c>
      <c r="S162" s="23">
        <v>121.37649999999999</v>
      </c>
      <c r="T162" s="23">
        <f>S162*C273</f>
        <v>161574.69752899997</v>
      </c>
      <c r="U162" s="25">
        <v>35</v>
      </c>
      <c r="V162" s="26">
        <v>1.2999999999999999E-3</v>
      </c>
      <c r="W162" s="26">
        <v>7.0199999999999999E-2</v>
      </c>
      <c r="X162" s="20">
        <f t="shared" ref="X162" si="126">((O162-E162)/E162)</f>
        <v>2.0995515926208541E-3</v>
      </c>
      <c r="Y162" s="20">
        <f t="shared" ref="Y162" si="127">((T162-J162)/J162)</f>
        <v>2.0988119251342035E-3</v>
      </c>
      <c r="Z162" s="20">
        <f t="shared" ref="Z162" si="128">((U162-K162)/K162)</f>
        <v>0</v>
      </c>
      <c r="AA162" s="20">
        <f t="shared" ref="AA162" si="129">V162-L162</f>
        <v>-5.5999999999999999E-3</v>
      </c>
      <c r="AB162" s="21">
        <f t="shared" ref="AB162" si="130">W162-M162</f>
        <v>1.1000000000000038E-3</v>
      </c>
    </row>
    <row r="163" spans="1:28" ht="16.5" customHeight="1">
      <c r="A163" s="237">
        <v>146</v>
      </c>
      <c r="B163" s="236" t="s">
        <v>221</v>
      </c>
      <c r="C163" s="12" t="s">
        <v>58</v>
      </c>
      <c r="D163" s="71">
        <v>126947975.20999999</v>
      </c>
      <c r="E163" s="33">
        <v>169158176967.32498</v>
      </c>
      <c r="F163" s="24">
        <f t="shared" si="120"/>
        <v>9.6875905286153918E-2</v>
      </c>
      <c r="G163" s="72">
        <v>1.23305</v>
      </c>
      <c r="H163" s="23">
        <v>1643.039125</v>
      </c>
      <c r="I163" s="72">
        <v>1.23305</v>
      </c>
      <c r="J163" s="23">
        <v>1643.039125</v>
      </c>
      <c r="K163" s="25">
        <v>1289</v>
      </c>
      <c r="L163" s="26">
        <v>6.4999999999999997E-3</v>
      </c>
      <c r="M163" s="26">
        <v>0.10580000000000001</v>
      </c>
      <c r="N163" s="73">
        <v>126095775.84999999</v>
      </c>
      <c r="O163" s="75">
        <f>N163*1332.9</f>
        <v>168073059630.465</v>
      </c>
      <c r="P163" s="24">
        <f t="shared" si="121"/>
        <v>9.6041139784657906E-2</v>
      </c>
      <c r="Q163" s="73">
        <v>1.2342</v>
      </c>
      <c r="R163" s="73">
        <f>Q163*1332.9</f>
        <v>1645.0651800000001</v>
      </c>
      <c r="S163" s="23">
        <v>1.2342</v>
      </c>
      <c r="T163" s="23">
        <f>S163*1332.9</f>
        <v>1645.0651800000001</v>
      </c>
      <c r="U163" s="25">
        <v>1305</v>
      </c>
      <c r="V163" s="50">
        <v>8.9999999999999998E-4</v>
      </c>
      <c r="W163" s="50">
        <v>0.10489999999999999</v>
      </c>
      <c r="X163" s="20">
        <f t="shared" si="109"/>
        <v>-6.4148086501877432E-3</v>
      </c>
      <c r="Y163" s="20">
        <f t="shared" si="110"/>
        <v>1.2331142753524158E-3</v>
      </c>
      <c r="Z163" s="20">
        <f t="shared" si="111"/>
        <v>1.2412723041117145E-2</v>
      </c>
      <c r="AA163" s="20">
        <f t="shared" si="112"/>
        <v>-5.5999999999999999E-3</v>
      </c>
      <c r="AB163" s="21">
        <f t="shared" si="113"/>
        <v>-9.000000000000119E-4</v>
      </c>
    </row>
    <row r="164" spans="1:28" ht="16.5" customHeight="1">
      <c r="A164" s="237">
        <v>147</v>
      </c>
      <c r="B164" s="236" t="s">
        <v>222</v>
      </c>
      <c r="C164" s="12" t="s">
        <v>125</v>
      </c>
      <c r="D164" s="71">
        <v>1345856.5196397526</v>
      </c>
      <c r="E164" s="23">
        <v>1790119046.2750163</v>
      </c>
      <c r="F164" s="24">
        <f t="shared" si="120"/>
        <v>1.0251907787548265E-3</v>
      </c>
      <c r="G164" s="72">
        <v>117.7</v>
      </c>
      <c r="H164" s="23">
        <v>156552.35805000001</v>
      </c>
      <c r="I164" s="72">
        <v>117.7</v>
      </c>
      <c r="J164" s="23">
        <v>156552.35805000001</v>
      </c>
      <c r="K164" s="25">
        <v>24</v>
      </c>
      <c r="L164" s="26">
        <v>-1.2699999999999999E-2</v>
      </c>
      <c r="M164" s="26">
        <v>3.61E-2</v>
      </c>
      <c r="N164" s="73">
        <v>1349438.98</v>
      </c>
      <c r="O164" s="75">
        <f>N164*C273</f>
        <v>1796354278.0302799</v>
      </c>
      <c r="P164" s="24">
        <f t="shared" si="121"/>
        <v>1.0264816544566704E-3</v>
      </c>
      <c r="Q164" s="73">
        <v>116</v>
      </c>
      <c r="R164" s="23">
        <f>Q164*C273</f>
        <v>154417.576</v>
      </c>
      <c r="S164" s="72">
        <v>116</v>
      </c>
      <c r="T164" s="23">
        <f>S164*C273</f>
        <v>154417.576</v>
      </c>
      <c r="U164" s="25">
        <v>24</v>
      </c>
      <c r="V164" s="50">
        <v>2.8999999999999998E-3</v>
      </c>
      <c r="W164" s="50">
        <v>3.9100000000000003E-2</v>
      </c>
      <c r="X164" s="20">
        <f t="shared" si="109"/>
        <v>3.4831380450580643E-3</v>
      </c>
      <c r="Y164" s="20">
        <f t="shared" si="110"/>
        <v>-1.3636217790588614E-2</v>
      </c>
      <c r="Z164" s="20">
        <f t="shared" si="111"/>
        <v>0</v>
      </c>
      <c r="AA164" s="20">
        <f t="shared" si="112"/>
        <v>1.5599999999999999E-2</v>
      </c>
      <c r="AB164" s="21">
        <f t="shared" si="113"/>
        <v>3.0000000000000027E-3</v>
      </c>
    </row>
    <row r="165" spans="1:28" ht="16.5" customHeight="1">
      <c r="A165" s="237">
        <v>148</v>
      </c>
      <c r="B165" s="236" t="s">
        <v>223</v>
      </c>
      <c r="C165" s="12" t="s">
        <v>137</v>
      </c>
      <c r="D165" s="71">
        <v>3912608.18</v>
      </c>
      <c r="E165" s="23">
        <v>5204146446.0893707</v>
      </c>
      <c r="F165" s="24">
        <f t="shared" si="120"/>
        <v>2.98038443807545E-3</v>
      </c>
      <c r="G165" s="72">
        <v>1.1599999999999999</v>
      </c>
      <c r="H165" s="23">
        <v>1542.91194</v>
      </c>
      <c r="I165" s="72">
        <v>1.1599999999999999</v>
      </c>
      <c r="J165" s="23">
        <v>1542.91194</v>
      </c>
      <c r="K165" s="25">
        <v>59</v>
      </c>
      <c r="L165" s="26">
        <v>6.7000000000000002E-3</v>
      </c>
      <c r="M165" s="26">
        <v>5.5999999999999999E-3</v>
      </c>
      <c r="N165" s="73">
        <v>4020990.89</v>
      </c>
      <c r="O165" s="23">
        <f>N165*C273</f>
        <v>5352686778.8955402</v>
      </c>
      <c r="P165" s="24">
        <f t="shared" si="121"/>
        <v>3.0586587778295839E-3</v>
      </c>
      <c r="Q165" s="73">
        <v>1.1599999999999999</v>
      </c>
      <c r="R165" s="23">
        <f>Q165*C273</f>
        <v>1544.1757599999999</v>
      </c>
      <c r="S165" s="23">
        <v>1.1599999999999999</v>
      </c>
      <c r="T165" s="23">
        <f>S165*C273</f>
        <v>1544.1757599999999</v>
      </c>
      <c r="U165" s="25">
        <v>59</v>
      </c>
      <c r="V165" s="50">
        <v>-8.0000000000000004E-4</v>
      </c>
      <c r="W165" s="50">
        <v>2.9999999999999997E-4</v>
      </c>
      <c r="X165" s="20">
        <f t="shared" ref="X165" si="131">((O165-E165)/E165)</f>
        <v>2.8542688862606736E-2</v>
      </c>
      <c r="Y165" s="20">
        <f t="shared" ref="Y165" si="132">((T165-J165)/J165)</f>
        <v>8.1911350041136892E-4</v>
      </c>
      <c r="Z165" s="20">
        <f t="shared" si="111"/>
        <v>0</v>
      </c>
      <c r="AA165" s="20">
        <f t="shared" si="112"/>
        <v>-7.5000000000000006E-3</v>
      </c>
      <c r="AB165" s="21">
        <f t="shared" si="113"/>
        <v>-5.3E-3</v>
      </c>
    </row>
    <row r="166" spans="1:28">
      <c r="A166" s="237">
        <v>149</v>
      </c>
      <c r="B166" s="210" t="s">
        <v>224</v>
      </c>
      <c r="C166" s="12" t="s">
        <v>60</v>
      </c>
      <c r="D166" s="71">
        <v>1777059.46</v>
      </c>
      <c r="E166" s="23">
        <v>2363660568.03789</v>
      </c>
      <c r="F166" s="24">
        <f t="shared" si="120"/>
        <v>1.3536546764871206E-3</v>
      </c>
      <c r="G166" s="72">
        <v>1.56</v>
      </c>
      <c r="H166" s="23">
        <v>2074.9505400000003</v>
      </c>
      <c r="I166" s="72">
        <v>1.56</v>
      </c>
      <c r="J166" s="23">
        <v>2074.9505400000003</v>
      </c>
      <c r="K166" s="25">
        <v>165</v>
      </c>
      <c r="L166" s="26">
        <v>-3.0179999999999998E-3</v>
      </c>
      <c r="M166" s="26">
        <v>5.1103999999999997E-2</v>
      </c>
      <c r="N166" s="73">
        <v>1766760.83</v>
      </c>
      <c r="O166" s="23">
        <f>N166*C273</f>
        <v>2351887282.24438</v>
      </c>
      <c r="P166" s="24">
        <f t="shared" si="121"/>
        <v>1.3439270739071436E-3</v>
      </c>
      <c r="Q166" s="72">
        <v>1.56</v>
      </c>
      <c r="R166" s="23">
        <f>Q166*C273</f>
        <v>2076.6501600000001</v>
      </c>
      <c r="S166" s="23">
        <v>1.56</v>
      </c>
      <c r="T166" s="23">
        <f>S166*C273</f>
        <v>2076.6501600000001</v>
      </c>
      <c r="U166" s="25">
        <v>166</v>
      </c>
      <c r="V166" s="50">
        <v>1.2345E-2</v>
      </c>
      <c r="W166" s="26">
        <v>5.0878E-2</v>
      </c>
      <c r="X166" s="20">
        <f t="shared" si="109"/>
        <v>-4.9809545214366969E-3</v>
      </c>
      <c r="Y166" s="20">
        <f t="shared" si="110"/>
        <v>8.1911350041137261E-4</v>
      </c>
      <c r="Z166" s="20">
        <f t="shared" si="111"/>
        <v>6.0606060606060606E-3</v>
      </c>
      <c r="AA166" s="20">
        <f t="shared" si="112"/>
        <v>1.5363E-2</v>
      </c>
      <c r="AB166" s="21">
        <f t="shared" si="113"/>
        <v>-2.2599999999999704E-4</v>
      </c>
    </row>
    <row r="167" spans="1:28">
      <c r="B167" s="38"/>
      <c r="C167" s="84" t="s">
        <v>63</v>
      </c>
      <c r="D167" s="59">
        <f>SUM(D125:D166)</f>
        <v>1311038865.2285354</v>
      </c>
      <c r="E167" s="59">
        <f>SUM(E125:E166)</f>
        <v>1746132606117.7163</v>
      </c>
      <c r="F167" s="42">
        <f>(E167/$E$246)</f>
        <v>0.17842056779527624</v>
      </c>
      <c r="G167" s="72"/>
      <c r="H167" s="43"/>
      <c r="I167" s="72">
        <v>0</v>
      </c>
      <c r="J167" s="53"/>
      <c r="K167" s="45">
        <f>SUM(K125:K166)</f>
        <v>34917</v>
      </c>
      <c r="L167" s="85"/>
      <c r="M167" s="85"/>
      <c r="N167" s="59">
        <f>SUM(N125:N166)</f>
        <v>1313503870.3178332</v>
      </c>
      <c r="O167" s="59">
        <f>SUM(O125:O166)</f>
        <v>1750011089074.0786</v>
      </c>
      <c r="P167" s="42">
        <f>(O167/$O$246)</f>
        <v>0.1780272539140477</v>
      </c>
      <c r="Q167" s="86"/>
      <c r="R167" s="43"/>
      <c r="S167" s="43"/>
      <c r="T167" s="53"/>
      <c r="U167" s="45">
        <f>SUM(U125:U166)</f>
        <v>35113</v>
      </c>
      <c r="V167" s="85"/>
      <c r="W167" s="85"/>
      <c r="X167" s="20">
        <f t="shared" si="109"/>
        <v>2.2211846584696531E-3</v>
      </c>
      <c r="Y167" s="20" t="e">
        <f t="shared" si="110"/>
        <v>#DIV/0!</v>
      </c>
      <c r="Z167" s="20">
        <f t="shared" si="111"/>
        <v>5.6133115674313373E-3</v>
      </c>
      <c r="AA167" s="20">
        <f t="shared" si="112"/>
        <v>0</v>
      </c>
      <c r="AB167" s="21">
        <f t="shared" si="113"/>
        <v>0</v>
      </c>
    </row>
    <row r="168" spans="1:28" ht="6" customHeight="1">
      <c r="B168" s="253"/>
      <c r="C168" s="253"/>
      <c r="D168" s="253"/>
      <c r="E168" s="253"/>
      <c r="F168" s="253"/>
      <c r="G168" s="253"/>
      <c r="H168" s="253"/>
      <c r="I168" s="253"/>
      <c r="J168" s="253"/>
      <c r="K168" s="253"/>
      <c r="L168" s="253"/>
      <c r="M168" s="253"/>
      <c r="N168" s="253"/>
      <c r="O168" s="253"/>
      <c r="P168" s="253"/>
      <c r="Q168" s="253"/>
      <c r="R168" s="253"/>
      <c r="S168" s="253"/>
      <c r="T168" s="253"/>
      <c r="U168" s="253"/>
      <c r="V168" s="253"/>
      <c r="W168" s="253"/>
      <c r="X168" s="253"/>
      <c r="Y168" s="253"/>
      <c r="Z168" s="253"/>
      <c r="AA168" s="253"/>
      <c r="AB168" s="253"/>
    </row>
    <row r="169" spans="1:28">
      <c r="A169" s="11"/>
      <c r="B169" s="255" t="s">
        <v>225</v>
      </c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</row>
    <row r="170" spans="1:28">
      <c r="A170" s="237">
        <v>150</v>
      </c>
      <c r="B170" s="236" t="s">
        <v>226</v>
      </c>
      <c r="C170" s="12" t="s">
        <v>227</v>
      </c>
      <c r="D170" s="13" t="s">
        <v>23</v>
      </c>
      <c r="E170" s="87">
        <v>2681006982.8342042</v>
      </c>
      <c r="F170" s="24">
        <f>(E170/$E$176)</f>
        <v>5.1472795017619751E-3</v>
      </c>
      <c r="G170" s="13" t="s">
        <v>23</v>
      </c>
      <c r="H170" s="61">
        <v>126.34340164157419</v>
      </c>
      <c r="I170" s="13" t="s">
        <v>23</v>
      </c>
      <c r="J170" s="61">
        <v>126.34340164157419</v>
      </c>
      <c r="K170" s="25">
        <v>8</v>
      </c>
      <c r="L170" s="50">
        <v>1.8E-3</v>
      </c>
      <c r="M170" s="50">
        <v>0.2018078238482004</v>
      </c>
      <c r="N170" s="13" t="s">
        <v>23</v>
      </c>
      <c r="O170" s="87">
        <v>2685832795.403306</v>
      </c>
      <c r="P170" s="24">
        <f>(O170/$O$176)</f>
        <v>5.1620232747935047E-3</v>
      </c>
      <c r="Q170" s="13" t="s">
        <v>23</v>
      </c>
      <c r="R170" s="61">
        <v>126.57081976452903</v>
      </c>
      <c r="S170" s="13" t="s">
        <v>23</v>
      </c>
      <c r="T170" s="61">
        <v>126.57081976452903</v>
      </c>
      <c r="U170" s="25">
        <v>8</v>
      </c>
      <c r="V170" s="26">
        <v>1.8E-3</v>
      </c>
      <c r="W170" s="26">
        <v>0.20397107793112723</v>
      </c>
      <c r="X170" s="20">
        <f t="shared" ref="X170:X176" si="133">((O170-E170)/E170)</f>
        <v>1.8000000000000906E-3</v>
      </c>
      <c r="Y170" s="20">
        <f>((T170-J170)/J170)</f>
        <v>1.800000000000088E-3</v>
      </c>
      <c r="Z170" s="20">
        <f>((U170-K170)/K170)</f>
        <v>0</v>
      </c>
      <c r="AA170" s="20">
        <f>V170-L170</f>
        <v>0</v>
      </c>
      <c r="AB170" s="21">
        <f>W170-M170</f>
        <v>2.1632540829268354E-3</v>
      </c>
    </row>
    <row r="171" spans="1:28">
      <c r="A171" s="237">
        <v>151</v>
      </c>
      <c r="B171" s="236" t="s">
        <v>228</v>
      </c>
      <c r="C171" s="12" t="s">
        <v>27</v>
      </c>
      <c r="D171" s="13" t="s">
        <v>23</v>
      </c>
      <c r="E171" s="87">
        <v>260106340287.73001</v>
      </c>
      <c r="F171" s="24">
        <v>0</v>
      </c>
      <c r="G171" s="13" t="s">
        <v>23</v>
      </c>
      <c r="H171" s="61">
        <v>109.169285</v>
      </c>
      <c r="I171" s="13" t="s">
        <v>23</v>
      </c>
      <c r="J171" s="61">
        <v>109.169285</v>
      </c>
      <c r="K171" s="25">
        <v>45</v>
      </c>
      <c r="L171" s="50">
        <v>0.20250000000000001</v>
      </c>
      <c r="M171" s="50">
        <v>0.10680000000000001</v>
      </c>
      <c r="N171" s="13" t="s">
        <v>23</v>
      </c>
      <c r="O171" s="87">
        <v>260270016492.07999</v>
      </c>
      <c r="P171" s="24">
        <f t="shared" ref="P171:P175" si="134">(O171/$O$176)</f>
        <v>0.50022469200703257</v>
      </c>
      <c r="Q171" s="13" t="s">
        <v>23</v>
      </c>
      <c r="R171" s="61">
        <v>109.234785</v>
      </c>
      <c r="S171" s="13" t="s">
        <v>23</v>
      </c>
      <c r="T171" s="61">
        <v>109.234785</v>
      </c>
      <c r="U171" s="25">
        <v>45</v>
      </c>
      <c r="V171" s="50">
        <v>3.1300000000000001E-2</v>
      </c>
      <c r="W171" s="50">
        <v>0.105</v>
      </c>
      <c r="X171" s="20">
        <f t="shared" ref="X171" si="135">((O171-E171)/E171)</f>
        <v>6.2926649219283441E-4</v>
      </c>
      <c r="Y171" s="20">
        <f t="shared" ref="Y171" si="136">((T171-J171)/J171)</f>
        <v>5.9998560950545851E-4</v>
      </c>
      <c r="Z171" s="20">
        <f t="shared" ref="Z171" si="137">((U171-K171)/K171)</f>
        <v>0</v>
      </c>
      <c r="AA171" s="20">
        <f t="shared" ref="AA171" si="138">V171-L171</f>
        <v>-0.17120000000000002</v>
      </c>
      <c r="AB171" s="21">
        <f t="shared" ref="AB171" si="139">W171-M171</f>
        <v>-1.8000000000000099E-3</v>
      </c>
    </row>
    <row r="172" spans="1:28">
      <c r="A172" s="237">
        <v>152</v>
      </c>
      <c r="B172" s="236" t="s">
        <v>229</v>
      </c>
      <c r="C172" s="12" t="s">
        <v>53</v>
      </c>
      <c r="D172" s="13" t="s">
        <v>23</v>
      </c>
      <c r="E172" s="75">
        <v>187215600086</v>
      </c>
      <c r="F172" s="24">
        <f>(E172/$E$176)</f>
        <v>0.35943622187586388</v>
      </c>
      <c r="G172" s="13" t="s">
        <v>23</v>
      </c>
      <c r="H172" s="61">
        <v>113</v>
      </c>
      <c r="I172" s="13" t="s">
        <v>23</v>
      </c>
      <c r="J172" s="61">
        <v>113</v>
      </c>
      <c r="K172" s="25">
        <v>2078</v>
      </c>
      <c r="L172" s="50">
        <v>0</v>
      </c>
      <c r="M172" s="50">
        <v>7.0999999999999994E-2</v>
      </c>
      <c r="N172" s="13" t="s">
        <v>23</v>
      </c>
      <c r="O172" s="33">
        <v>187215600086</v>
      </c>
      <c r="P172" s="24">
        <f t="shared" si="134"/>
        <v>0.35981811179844797</v>
      </c>
      <c r="Q172" s="13" t="s">
        <v>23</v>
      </c>
      <c r="R172" s="61">
        <v>113</v>
      </c>
      <c r="S172" s="13" t="s">
        <v>23</v>
      </c>
      <c r="T172" s="61">
        <v>113</v>
      </c>
      <c r="U172" s="25">
        <v>2249</v>
      </c>
      <c r="V172" s="26">
        <v>0</v>
      </c>
      <c r="W172" s="26">
        <v>7.0999999999999994E-2</v>
      </c>
      <c r="X172" s="20">
        <f t="shared" si="133"/>
        <v>0</v>
      </c>
      <c r="Y172" s="20">
        <f t="shared" ref="Y172:Z176" si="140">((T172-J172)/J172)</f>
        <v>0</v>
      </c>
      <c r="Z172" s="20">
        <f t="shared" si="140"/>
        <v>8.229066410009625E-2</v>
      </c>
      <c r="AA172" s="20">
        <f t="shared" ref="AA172:AB176" si="141">V172-L172</f>
        <v>0</v>
      </c>
      <c r="AB172" s="21">
        <f t="shared" si="141"/>
        <v>0</v>
      </c>
    </row>
    <row r="173" spans="1:28" ht="15.75" customHeight="1">
      <c r="A173" s="237">
        <v>153</v>
      </c>
      <c r="B173" s="236" t="s">
        <v>230</v>
      </c>
      <c r="C173" s="12" t="s">
        <v>172</v>
      </c>
      <c r="D173" s="13" t="s">
        <v>23</v>
      </c>
      <c r="E173" s="75">
        <v>6243390178.4400005</v>
      </c>
      <c r="F173" s="24">
        <f>(E173/$E$176)</f>
        <v>1.1986717861142403E-2</v>
      </c>
      <c r="G173" s="13" t="s">
        <v>23</v>
      </c>
      <c r="H173" s="61">
        <v>418.75</v>
      </c>
      <c r="I173" s="13" t="s">
        <v>23</v>
      </c>
      <c r="J173" s="61">
        <v>418.75</v>
      </c>
      <c r="K173" s="25">
        <v>5693</v>
      </c>
      <c r="L173" s="50">
        <v>0.3425358216992781</v>
      </c>
      <c r="M173" s="50">
        <v>1.6252343974414319E-2</v>
      </c>
      <c r="N173" s="13" t="s">
        <v>23</v>
      </c>
      <c r="O173" s="33">
        <v>6249758336.4554949</v>
      </c>
      <c r="P173" s="24">
        <f t="shared" si="134"/>
        <v>1.2011692630245664E-2</v>
      </c>
      <c r="Q173" s="13" t="s">
        <v>23</v>
      </c>
      <c r="R173" s="61">
        <v>418.75</v>
      </c>
      <c r="S173" s="13" t="s">
        <v>23</v>
      </c>
      <c r="T173" s="61">
        <v>418.75</v>
      </c>
      <c r="U173" s="25">
        <v>5797</v>
      </c>
      <c r="V173" s="26">
        <v>0.18589944728551547</v>
      </c>
      <c r="W173" s="26">
        <v>1.667640318612253E-2</v>
      </c>
      <c r="X173" s="20">
        <f t="shared" si="133"/>
        <v>1.019983988424302E-3</v>
      </c>
      <c r="Y173" s="20">
        <f t="shared" si="140"/>
        <v>0</v>
      </c>
      <c r="Z173" s="20">
        <f t="shared" si="140"/>
        <v>1.8268048480590198E-2</v>
      </c>
      <c r="AA173" s="20">
        <f t="shared" si="141"/>
        <v>-0.15663637441376263</v>
      </c>
      <c r="AB173" s="21">
        <f t="shared" si="141"/>
        <v>4.2405921170821093E-4</v>
      </c>
    </row>
    <row r="174" spans="1:28">
      <c r="A174" s="237">
        <v>154</v>
      </c>
      <c r="B174" s="236" t="s">
        <v>231</v>
      </c>
      <c r="C174" s="12" t="s">
        <v>172</v>
      </c>
      <c r="D174" s="13" t="s">
        <v>23</v>
      </c>
      <c r="E174" s="75">
        <v>27676117480.540001</v>
      </c>
      <c r="F174" s="24">
        <f>(E174/$E$176)</f>
        <v>5.3135524490631095E-2</v>
      </c>
      <c r="G174" s="13" t="s">
        <v>23</v>
      </c>
      <c r="H174" s="61">
        <v>70</v>
      </c>
      <c r="I174" s="13" t="s">
        <v>23</v>
      </c>
      <c r="J174" s="61">
        <v>70</v>
      </c>
      <c r="K174" s="25">
        <v>8409</v>
      </c>
      <c r="L174" s="50">
        <v>5.5839671299944701E-2</v>
      </c>
      <c r="M174" s="50">
        <v>5.2460363601393882E-2</v>
      </c>
      <c r="N174" s="13" t="s">
        <v>23</v>
      </c>
      <c r="O174" s="33">
        <v>27681419572.18</v>
      </c>
      <c r="P174" s="24">
        <f t="shared" si="134"/>
        <v>5.3202169679166814E-2</v>
      </c>
      <c r="Q174" s="13" t="s">
        <v>23</v>
      </c>
      <c r="R174" s="61">
        <v>70</v>
      </c>
      <c r="S174" s="13" t="s">
        <v>23</v>
      </c>
      <c r="T174" s="61">
        <v>70</v>
      </c>
      <c r="U174" s="25">
        <v>8766</v>
      </c>
      <c r="V174" s="26">
        <v>1.1954670509618367E-2</v>
      </c>
      <c r="W174" s="26">
        <v>5.1531573191304948E-2</v>
      </c>
      <c r="X174" s="20">
        <f t="shared" si="133"/>
        <v>1.91576424826476E-4</v>
      </c>
      <c r="Y174" s="20">
        <f t="shared" si="140"/>
        <v>0</v>
      </c>
      <c r="Z174" s="20">
        <f t="shared" si="140"/>
        <v>4.2454513021762397E-2</v>
      </c>
      <c r="AA174" s="20">
        <f t="shared" si="141"/>
        <v>-4.3885000790326333E-2</v>
      </c>
      <c r="AB174" s="21">
        <f t="shared" si="141"/>
        <v>-9.2879041008893382E-4</v>
      </c>
    </row>
    <row r="175" spans="1:28">
      <c r="A175" s="237">
        <v>155</v>
      </c>
      <c r="B175" s="236" t="s">
        <v>232</v>
      </c>
      <c r="C175" s="12" t="s">
        <v>172</v>
      </c>
      <c r="D175" s="13" t="s">
        <v>23</v>
      </c>
      <c r="E175" s="75">
        <v>36936570012.427048</v>
      </c>
      <c r="F175" s="24">
        <f>(E175/$E$176)</f>
        <v>7.0914716338923905E-2</v>
      </c>
      <c r="G175" s="13" t="s">
        <v>23</v>
      </c>
      <c r="H175" s="61">
        <v>20.65</v>
      </c>
      <c r="I175" s="13" t="s">
        <v>23</v>
      </c>
      <c r="J175" s="61">
        <v>20.65</v>
      </c>
      <c r="K175" s="25">
        <v>216198</v>
      </c>
      <c r="L175" s="50">
        <v>0</v>
      </c>
      <c r="M175" s="50">
        <v>0</v>
      </c>
      <c r="N175" s="13" t="s">
        <v>23</v>
      </c>
      <c r="O175" s="33">
        <v>36203588406.29203</v>
      </c>
      <c r="P175" s="24">
        <f t="shared" si="134"/>
        <v>6.958131061031339E-2</v>
      </c>
      <c r="Q175" s="13" t="s">
        <v>23</v>
      </c>
      <c r="R175" s="61">
        <v>24</v>
      </c>
      <c r="S175" s="13" t="s">
        <v>23</v>
      </c>
      <c r="T175" s="61">
        <v>24</v>
      </c>
      <c r="U175" s="25">
        <v>220273</v>
      </c>
      <c r="V175" s="26">
        <v>0</v>
      </c>
      <c r="W175" s="26">
        <v>0</v>
      </c>
      <c r="X175" s="20">
        <f t="shared" si="133"/>
        <v>-1.9844333295928964E-2</v>
      </c>
      <c r="Y175" s="20">
        <f t="shared" si="140"/>
        <v>0.16222760290556909</v>
      </c>
      <c r="Z175" s="20">
        <f t="shared" si="140"/>
        <v>1.8848462983006319E-2</v>
      </c>
      <c r="AA175" s="20">
        <f t="shared" si="141"/>
        <v>0</v>
      </c>
      <c r="AB175" s="21">
        <f t="shared" si="141"/>
        <v>0</v>
      </c>
    </row>
    <row r="176" spans="1:28">
      <c r="B176" s="88"/>
      <c r="C176" s="39" t="s">
        <v>63</v>
      </c>
      <c r="D176" s="40" t="s">
        <v>23</v>
      </c>
      <c r="E176" s="41">
        <f>SUM(E170:E175)</f>
        <v>520859025027.97125</v>
      </c>
      <c r="F176" s="42">
        <f>(E176/$E$246)</f>
        <v>5.322159534802226E-2</v>
      </c>
      <c r="G176" s="13"/>
      <c r="H176" s="43"/>
      <c r="I176" s="43"/>
      <c r="J176" s="89"/>
      <c r="K176" s="45">
        <f>SUM(K170:K175)</f>
        <v>232431</v>
      </c>
      <c r="L176" s="90"/>
      <c r="M176" s="90"/>
      <c r="N176" s="13"/>
      <c r="O176" s="41">
        <f>SUM(O170:O175)</f>
        <v>520306215688.41083</v>
      </c>
      <c r="P176" s="42">
        <f>(O176/$O$246)</f>
        <v>5.2930342757100651E-2</v>
      </c>
      <c r="Q176" s="47"/>
      <c r="R176" s="43"/>
      <c r="S176" s="43"/>
      <c r="T176" s="89"/>
      <c r="U176" s="45">
        <f>SUM(U170:U175)</f>
        <v>237138</v>
      </c>
      <c r="V176" s="90"/>
      <c r="W176" s="90"/>
      <c r="X176" s="20">
        <f t="shared" si="133"/>
        <v>-1.0613415780416548E-3</v>
      </c>
      <c r="Y176" s="20" t="e">
        <f t="shared" si="140"/>
        <v>#DIV/0!</v>
      </c>
      <c r="Z176" s="20">
        <f t="shared" si="140"/>
        <v>2.0251171315358106E-2</v>
      </c>
      <c r="AA176" s="20">
        <f t="shared" si="141"/>
        <v>0</v>
      </c>
      <c r="AB176" s="21">
        <f t="shared" si="141"/>
        <v>0</v>
      </c>
    </row>
    <row r="177" spans="1:33" ht="5.25" customHeight="1">
      <c r="B177" s="253"/>
      <c r="C177" s="253"/>
      <c r="D177" s="253"/>
      <c r="E177" s="253"/>
      <c r="F177" s="253"/>
      <c r="G177" s="253"/>
      <c r="H177" s="253"/>
      <c r="I177" s="253"/>
      <c r="J177" s="253"/>
      <c r="K177" s="253"/>
      <c r="L177" s="253"/>
      <c r="M177" s="253"/>
      <c r="N177" s="253"/>
      <c r="O177" s="253"/>
      <c r="P177" s="253"/>
      <c r="Q177" s="253"/>
      <c r="R177" s="253"/>
      <c r="S177" s="253"/>
      <c r="T177" s="253"/>
      <c r="U177" s="253"/>
      <c r="V177" s="253"/>
      <c r="W177" s="253"/>
      <c r="X177" s="253"/>
      <c r="Y177" s="253"/>
      <c r="Z177" s="253"/>
      <c r="AA177" s="253"/>
      <c r="AB177" s="253"/>
    </row>
    <row r="178" spans="1:33" ht="15" customHeight="1">
      <c r="A178" s="11"/>
      <c r="B178" s="255" t="s">
        <v>233</v>
      </c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</row>
    <row r="179" spans="1:33" ht="13.95" customHeight="1">
      <c r="A179" s="237">
        <v>156</v>
      </c>
      <c r="B179" s="236" t="s">
        <v>234</v>
      </c>
      <c r="C179" s="12" t="s">
        <v>66</v>
      </c>
      <c r="D179" s="13" t="s">
        <v>23</v>
      </c>
      <c r="E179" s="23">
        <v>987639051.13</v>
      </c>
      <c r="F179" s="24">
        <f t="shared" ref="F179:F207" si="142">(E179/$E$210)</f>
        <v>4.9749873721484476E-3</v>
      </c>
      <c r="G179" s="13" t="s">
        <v>23</v>
      </c>
      <c r="H179" s="23">
        <v>9.9009999999999998</v>
      </c>
      <c r="I179" s="13" t="s">
        <v>23</v>
      </c>
      <c r="J179" s="23">
        <v>10.105600000000001</v>
      </c>
      <c r="K179" s="18">
        <v>12028</v>
      </c>
      <c r="L179" s="19">
        <v>-5.9999999999999995E-4</v>
      </c>
      <c r="M179" s="19">
        <v>0.26250000000000001</v>
      </c>
      <c r="N179" s="13" t="s">
        <v>23</v>
      </c>
      <c r="O179" s="23">
        <v>957221114.90999997</v>
      </c>
      <c r="P179" s="58">
        <f t="shared" ref="P179:P207" si="143">(O179/$O$210)</f>
        <v>4.8082104131905532E-3</v>
      </c>
      <c r="Q179" s="13" t="s">
        <v>23</v>
      </c>
      <c r="R179" s="23">
        <v>9.7866999999999997</v>
      </c>
      <c r="S179" s="13" t="s">
        <v>23</v>
      </c>
      <c r="T179" s="23">
        <v>9.9785000000000004</v>
      </c>
      <c r="U179" s="18">
        <v>12030</v>
      </c>
      <c r="V179" s="19">
        <v>-1.15E-2</v>
      </c>
      <c r="W179" s="19">
        <v>0.24790000000000001</v>
      </c>
      <c r="X179" s="20">
        <f>((O179-E179)/E179)</f>
        <v>-3.0798636592181697E-2</v>
      </c>
      <c r="Y179" s="20">
        <f t="shared" ref="Y179:Z183" si="144">((T179-J179)/J179)</f>
        <v>-1.2577184927169137E-2</v>
      </c>
      <c r="Z179" s="20">
        <f t="shared" si="144"/>
        <v>1.6627868307283005E-4</v>
      </c>
      <c r="AA179" s="20">
        <f t="shared" ref="AA179:AB183" si="145">V179-L179</f>
        <v>-1.09E-2</v>
      </c>
      <c r="AB179" s="21">
        <f t="shared" si="145"/>
        <v>-1.4600000000000002E-2</v>
      </c>
      <c r="AD179" s="10"/>
    </row>
    <row r="180" spans="1:33" ht="14.4" customHeight="1">
      <c r="A180" s="237">
        <v>157</v>
      </c>
      <c r="B180" s="236" t="s">
        <v>235</v>
      </c>
      <c r="C180" s="34" t="s">
        <v>236</v>
      </c>
      <c r="D180" s="13" t="s">
        <v>23</v>
      </c>
      <c r="E180" s="23">
        <v>3406978483.29</v>
      </c>
      <c r="F180" s="24">
        <f t="shared" si="142"/>
        <v>1.7161811202337913E-2</v>
      </c>
      <c r="G180" s="13" t="s">
        <v>23</v>
      </c>
      <c r="H180" s="23">
        <v>3311.97</v>
      </c>
      <c r="I180" s="13" t="s">
        <v>23</v>
      </c>
      <c r="J180" s="23">
        <v>3334.75</v>
      </c>
      <c r="K180" s="18">
        <v>279</v>
      </c>
      <c r="L180" s="19">
        <v>-5.5999999999999999E-3</v>
      </c>
      <c r="M180" s="19">
        <v>0.50760000000000005</v>
      </c>
      <c r="N180" s="13" t="s">
        <v>23</v>
      </c>
      <c r="O180" s="23">
        <v>3385740541.6424541</v>
      </c>
      <c r="P180" s="58">
        <f t="shared" si="143"/>
        <v>1.7006888664608377E-2</v>
      </c>
      <c r="Q180" s="13" t="s">
        <v>23</v>
      </c>
      <c r="R180" s="23">
        <v>3311.3348652618351</v>
      </c>
      <c r="S180" s="13" t="s">
        <v>23</v>
      </c>
      <c r="T180" s="23">
        <v>3334.170625353433</v>
      </c>
      <c r="U180" s="16">
        <v>281</v>
      </c>
      <c r="V180" s="17">
        <v>-1.8010329049455986E-4</v>
      </c>
      <c r="W180" s="17">
        <v>0.50732727681188661</v>
      </c>
      <c r="X180" s="20">
        <f>((O180-E180)/E180)</f>
        <v>-6.2336588715515093E-3</v>
      </c>
      <c r="Y180" s="20">
        <f t="shared" si="144"/>
        <v>-1.737385550841819E-4</v>
      </c>
      <c r="Z180" s="20">
        <f t="shared" si="144"/>
        <v>7.1684587813620072E-3</v>
      </c>
      <c r="AA180" s="20">
        <f t="shared" si="145"/>
        <v>5.4198967095054401E-3</v>
      </c>
      <c r="AB180" s="21">
        <f t="shared" si="145"/>
        <v>-2.7272318811344398E-4</v>
      </c>
      <c r="AD180" s="10"/>
      <c r="AE180" s="31"/>
    </row>
    <row r="181" spans="1:33" ht="14.4" customHeight="1">
      <c r="A181" s="237">
        <v>158</v>
      </c>
      <c r="B181" s="236" t="s">
        <v>237</v>
      </c>
      <c r="C181" s="34" t="s">
        <v>238</v>
      </c>
      <c r="D181" s="13" t="s">
        <v>23</v>
      </c>
      <c r="E181" s="23">
        <v>113633335.91</v>
      </c>
      <c r="F181" s="24">
        <f t="shared" si="142"/>
        <v>5.7239981606695372E-4</v>
      </c>
      <c r="G181" s="13" t="s">
        <v>23</v>
      </c>
      <c r="H181" s="23">
        <v>997.61969999999997</v>
      </c>
      <c r="I181" s="13" t="s">
        <v>23</v>
      </c>
      <c r="J181" s="23">
        <v>1014.3781</v>
      </c>
      <c r="K181" s="18">
        <v>27</v>
      </c>
      <c r="L181" s="19">
        <v>-3.222E-3</v>
      </c>
      <c r="M181" s="19">
        <v>4.3024E-2</v>
      </c>
      <c r="N181" s="13" t="s">
        <v>23</v>
      </c>
      <c r="O181" s="23">
        <v>263151786.31</v>
      </c>
      <c r="P181" s="58">
        <f t="shared" si="143"/>
        <v>1.3218358219191629E-3</v>
      </c>
      <c r="Q181" s="13" t="s">
        <v>23</v>
      </c>
      <c r="R181" s="23">
        <v>999.26030000000003</v>
      </c>
      <c r="S181" s="13" t="s">
        <v>23</v>
      </c>
      <c r="T181" s="23">
        <v>1010.6065</v>
      </c>
      <c r="U181" s="16">
        <v>27</v>
      </c>
      <c r="V181" s="17">
        <v>-2.3180000000000002E-3</v>
      </c>
      <c r="W181" s="17">
        <v>3.7907999999999997E-2</v>
      </c>
      <c r="X181" s="20">
        <f>((O181-E181)/E181)</f>
        <v>1.3157974216159753</v>
      </c>
      <c r="Y181" s="20">
        <f>((T181-J181)/J181)</f>
        <v>-3.7181402082714864E-3</v>
      </c>
      <c r="Z181" s="20">
        <f>((U181-K181)/K181)</f>
        <v>0</v>
      </c>
      <c r="AA181" s="20">
        <f>V181-L181</f>
        <v>9.0399999999999986E-4</v>
      </c>
      <c r="AB181" s="21">
        <f>W181-M181</f>
        <v>-5.1160000000000025E-3</v>
      </c>
      <c r="AE181" s="91"/>
    </row>
    <row r="182" spans="1:33" ht="14.4" customHeight="1">
      <c r="A182" s="237">
        <v>159</v>
      </c>
      <c r="B182" s="236" t="s">
        <v>239</v>
      </c>
      <c r="C182" s="12" t="s">
        <v>27</v>
      </c>
      <c r="D182" s="13" t="s">
        <v>23</v>
      </c>
      <c r="E182" s="23">
        <v>17859667965.029999</v>
      </c>
      <c r="F182" s="24">
        <f t="shared" si="142"/>
        <v>8.9963658783165243E-2</v>
      </c>
      <c r="G182" s="13" t="s">
        <v>23</v>
      </c>
      <c r="H182" s="23">
        <v>1462.8445999999999</v>
      </c>
      <c r="I182" s="13" t="s">
        <v>23</v>
      </c>
      <c r="J182" s="23">
        <v>1506.3210799999999</v>
      </c>
      <c r="K182" s="18">
        <v>24414</v>
      </c>
      <c r="L182" s="19">
        <v>-3.2000000000000002E-3</v>
      </c>
      <c r="M182" s="19">
        <v>0.38590000000000002</v>
      </c>
      <c r="N182" s="13" t="s">
        <v>23</v>
      </c>
      <c r="O182" s="23">
        <v>17793014222.139999</v>
      </c>
      <c r="P182" s="58">
        <f t="shared" si="143"/>
        <v>8.9375960195973103E-2</v>
      </c>
      <c r="Q182" s="13" t="s">
        <v>23</v>
      </c>
      <c r="R182" s="23">
        <v>1457.3851999999999</v>
      </c>
      <c r="S182" s="13" t="s">
        <v>23</v>
      </c>
      <c r="T182" s="23">
        <v>1500.6969799999999</v>
      </c>
      <c r="U182" s="18">
        <v>24468</v>
      </c>
      <c r="V182" s="19">
        <v>-0.19470000000000001</v>
      </c>
      <c r="W182" s="19">
        <v>0.49280000000000002</v>
      </c>
      <c r="X182" s="20">
        <f t="shared" ref="X182:X207" si="146">((O182-E182)/E182)</f>
        <v>-3.7320818629165051E-3</v>
      </c>
      <c r="Y182" s="20">
        <f t="shared" si="144"/>
        <v>-3.7336661317917681E-3</v>
      </c>
      <c r="Z182" s="20">
        <f t="shared" si="144"/>
        <v>2.2118456623248955E-3</v>
      </c>
      <c r="AA182" s="20">
        <f t="shared" si="145"/>
        <v>-0.1915</v>
      </c>
      <c r="AB182" s="21">
        <f t="shared" si="145"/>
        <v>0.1069</v>
      </c>
      <c r="AD182" s="10"/>
      <c r="AE182" s="10"/>
    </row>
    <row r="183" spans="1:33" ht="13.2" customHeight="1">
      <c r="A183" s="237">
        <v>160</v>
      </c>
      <c r="B183" s="236" t="s">
        <v>240</v>
      </c>
      <c r="C183" s="12" t="s">
        <v>147</v>
      </c>
      <c r="D183" s="13" t="s">
        <v>23</v>
      </c>
      <c r="E183" s="75">
        <v>3936482587.8821931</v>
      </c>
      <c r="F183" s="24">
        <f t="shared" si="142"/>
        <v>1.9829057126679345E-2</v>
      </c>
      <c r="G183" s="13" t="s">
        <v>23</v>
      </c>
      <c r="H183" s="23">
        <v>9.1041000000000007</v>
      </c>
      <c r="I183" s="13" t="s">
        <v>23</v>
      </c>
      <c r="J183" s="23">
        <v>9.3255999999999997</v>
      </c>
      <c r="K183" s="25">
        <v>2741</v>
      </c>
      <c r="L183" s="50">
        <v>-8.6999999999999994E-3</v>
      </c>
      <c r="M183" s="50">
        <v>0.51780000000000004</v>
      </c>
      <c r="N183" s="13" t="s">
        <v>23</v>
      </c>
      <c r="O183" s="33">
        <v>3954673713.7969151</v>
      </c>
      <c r="P183" s="58">
        <f t="shared" si="143"/>
        <v>1.9864692739500537E-2</v>
      </c>
      <c r="Q183" s="13" t="s">
        <v>23</v>
      </c>
      <c r="R183" s="23">
        <v>9.1461000000000006</v>
      </c>
      <c r="S183" s="13" t="s">
        <v>23</v>
      </c>
      <c r="T183" s="23">
        <v>9.3687159415384329</v>
      </c>
      <c r="U183" s="25">
        <v>2741</v>
      </c>
      <c r="V183" s="26">
        <v>4.5999999999999999E-3</v>
      </c>
      <c r="W183" s="26">
        <v>0.52480000000000004</v>
      </c>
      <c r="X183" s="20">
        <f t="shared" si="146"/>
        <v>4.6211625502219468E-3</v>
      </c>
      <c r="Y183" s="20">
        <f t="shared" si="144"/>
        <v>4.6233959786430075E-3</v>
      </c>
      <c r="Z183" s="20">
        <f t="shared" si="144"/>
        <v>0</v>
      </c>
      <c r="AA183" s="20">
        <f t="shared" si="145"/>
        <v>1.3299999999999999E-2</v>
      </c>
      <c r="AB183" s="21">
        <f t="shared" si="145"/>
        <v>7.0000000000000062E-3</v>
      </c>
      <c r="AC183" s="30"/>
      <c r="AD183" s="31"/>
      <c r="AE183" s="30"/>
      <c r="AG183" s="10"/>
    </row>
    <row r="184" spans="1:33" ht="15.6" customHeight="1">
      <c r="A184" s="237">
        <v>161</v>
      </c>
      <c r="B184" s="236" t="s">
        <v>241</v>
      </c>
      <c r="C184" s="12" t="s">
        <v>31</v>
      </c>
      <c r="D184" s="13" t="s">
        <v>23</v>
      </c>
      <c r="E184" s="75">
        <v>4940802630.7200003</v>
      </c>
      <c r="F184" s="24">
        <f t="shared" si="142"/>
        <v>2.4888070867576884E-2</v>
      </c>
      <c r="G184" s="13" t="s">
        <v>23</v>
      </c>
      <c r="H184" s="23">
        <v>1.8053999999999999</v>
      </c>
      <c r="I184" s="13" t="s">
        <v>23</v>
      </c>
      <c r="J184" s="23">
        <v>1.8193999999999999</v>
      </c>
      <c r="K184" s="25">
        <v>1068</v>
      </c>
      <c r="L184" s="50">
        <v>-7.7000000000000002E-3</v>
      </c>
      <c r="M184" s="181">
        <v>0.48970000000000002</v>
      </c>
      <c r="N184" s="13" t="s">
        <v>23</v>
      </c>
      <c r="O184" s="75">
        <v>5002209726.3999996</v>
      </c>
      <c r="P184" s="58">
        <f t="shared" si="143"/>
        <v>2.5126563257749427E-2</v>
      </c>
      <c r="Q184" s="13" t="s">
        <v>23</v>
      </c>
      <c r="R184" s="23">
        <v>1.7916000000000001</v>
      </c>
      <c r="S184" s="13" t="s">
        <v>23</v>
      </c>
      <c r="T184" s="23">
        <v>1.8050999999999999</v>
      </c>
      <c r="U184" s="25">
        <v>1136</v>
      </c>
      <c r="V184" s="50">
        <v>-7.7999999999999996E-3</v>
      </c>
      <c r="W184" s="181">
        <v>0.47820000000000001</v>
      </c>
      <c r="X184" s="20">
        <f t="shared" ref="X184" si="147">((O184-E184)/E184)</f>
        <v>1.2428566828027855E-2</v>
      </c>
      <c r="Y184" s="20">
        <f t="shared" ref="Y184" si="148">((T184-J184)/J184)</f>
        <v>-7.8597339782345722E-3</v>
      </c>
      <c r="Z184" s="20">
        <f t="shared" ref="Z184" si="149">((U184-K184)/K184)</f>
        <v>6.3670411985018729E-2</v>
      </c>
      <c r="AA184" s="20">
        <f t="shared" ref="AA184" si="150">V184-L184</f>
        <v>-9.9999999999999395E-5</v>
      </c>
      <c r="AB184" s="21">
        <f t="shared" ref="AB184" si="151">W184-M184</f>
        <v>-1.150000000000001E-2</v>
      </c>
      <c r="AD184" s="10"/>
      <c r="AE184" s="10"/>
    </row>
    <row r="185" spans="1:33" ht="14.4" customHeight="1">
      <c r="A185" s="237">
        <v>162</v>
      </c>
      <c r="B185" s="236" t="s">
        <v>242</v>
      </c>
      <c r="C185" s="12" t="s">
        <v>81</v>
      </c>
      <c r="D185" s="13" t="s">
        <v>23</v>
      </c>
      <c r="E185" s="23">
        <v>10802946883.538099</v>
      </c>
      <c r="F185" s="24">
        <f t="shared" si="142"/>
        <v>5.441717221094191E-2</v>
      </c>
      <c r="G185" s="13" t="s">
        <v>23</v>
      </c>
      <c r="H185" s="23">
        <v>14676.941965366799</v>
      </c>
      <c r="I185" s="13" t="s">
        <v>23</v>
      </c>
      <c r="J185" s="23">
        <v>14785.61201825</v>
      </c>
      <c r="K185" s="25">
        <v>1689</v>
      </c>
      <c r="L185" s="50">
        <v>-9.4626736326417701E-2</v>
      </c>
      <c r="M185" s="50">
        <v>0.41699579169687623</v>
      </c>
      <c r="N185" s="13" t="s">
        <v>23</v>
      </c>
      <c r="O185" s="23">
        <v>10790736172.614107</v>
      </c>
      <c r="P185" s="58">
        <f t="shared" si="143"/>
        <v>5.420286830596438E-2</v>
      </c>
      <c r="Q185" s="13" t="s">
        <v>23</v>
      </c>
      <c r="R185" s="23">
        <v>14595.431831015188</v>
      </c>
      <c r="S185" s="13" t="s">
        <v>23</v>
      </c>
      <c r="T185" s="23">
        <v>14702.171563965996</v>
      </c>
      <c r="U185" s="25">
        <v>1696</v>
      </c>
      <c r="V185" s="26">
        <v>-0.2895815287149236</v>
      </c>
      <c r="W185" s="26">
        <v>0.39719828814694286</v>
      </c>
      <c r="X185" s="20">
        <f t="shared" si="146"/>
        <v>-1.1303129651224386E-3</v>
      </c>
      <c r="Y185" s="20">
        <f t="shared" ref="Y185:Y197" si="152">((T185-J185)/J185)</f>
        <v>-5.6433547817305524E-3</v>
      </c>
      <c r="Z185" s="20">
        <f t="shared" ref="Z185:Z197" si="153">((U185-K185)/K185)</f>
        <v>4.1444641799881585E-3</v>
      </c>
      <c r="AA185" s="20">
        <f t="shared" ref="AA185:AA197" si="154">V185-L185</f>
        <v>-0.19495479238850588</v>
      </c>
      <c r="AB185" s="21">
        <f t="shared" ref="AB185:AB197" si="155">W185-M185</f>
        <v>-1.9797503549933371E-2</v>
      </c>
      <c r="AD185" s="10"/>
      <c r="AE185" s="30"/>
      <c r="AG185" s="10"/>
    </row>
    <row r="186" spans="1:33" ht="15" customHeight="1">
      <c r="A186" s="237">
        <v>163</v>
      </c>
      <c r="B186" s="236" t="s">
        <v>243</v>
      </c>
      <c r="C186" s="12" t="s">
        <v>83</v>
      </c>
      <c r="D186" s="13" t="s">
        <v>23</v>
      </c>
      <c r="E186" s="23">
        <v>3692889319.71</v>
      </c>
      <c r="F186" s="24">
        <f t="shared" si="142"/>
        <v>1.8602016304720678E-2</v>
      </c>
      <c r="G186" s="13" t="s">
        <v>23</v>
      </c>
      <c r="H186" s="23">
        <v>310.33</v>
      </c>
      <c r="I186" s="13" t="s">
        <v>23</v>
      </c>
      <c r="J186" s="23">
        <v>312.64</v>
      </c>
      <c r="K186" s="25">
        <v>508</v>
      </c>
      <c r="L186" s="50">
        <v>-3.8E-3</v>
      </c>
      <c r="M186" s="50">
        <v>0.3851</v>
      </c>
      <c r="N186" s="13" t="s">
        <v>23</v>
      </c>
      <c r="O186" s="23">
        <v>3829716369.8400002</v>
      </c>
      <c r="P186" s="58">
        <f t="shared" si="143"/>
        <v>1.9237020414831055E-2</v>
      </c>
      <c r="Q186" s="13" t="s">
        <v>23</v>
      </c>
      <c r="R186" s="23">
        <v>309.63</v>
      </c>
      <c r="S186" s="13" t="s">
        <v>23</v>
      </c>
      <c r="T186" s="23">
        <v>311.83</v>
      </c>
      <c r="U186" s="25">
        <v>508</v>
      </c>
      <c r="V186" s="50">
        <v>-2.3999999999999998E-3</v>
      </c>
      <c r="W186" s="50">
        <v>0.38179999999999997</v>
      </c>
      <c r="X186" s="20">
        <f t="shared" si="146"/>
        <v>3.7051489574766096E-2</v>
      </c>
      <c r="Y186" s="20">
        <f t="shared" si="152"/>
        <v>-2.5908393039918189E-3</v>
      </c>
      <c r="Z186" s="20">
        <f t="shared" si="153"/>
        <v>0</v>
      </c>
      <c r="AA186" s="20">
        <f t="shared" si="154"/>
        <v>1.4000000000000002E-3</v>
      </c>
      <c r="AB186" s="21">
        <f t="shared" si="155"/>
        <v>-3.3000000000000251E-3</v>
      </c>
      <c r="AD186" s="10"/>
    </row>
    <row r="187" spans="1:33" ht="14.4" customHeight="1">
      <c r="A187" s="237">
        <v>164</v>
      </c>
      <c r="B187" s="236" t="s">
        <v>244</v>
      </c>
      <c r="C187" s="12" t="s">
        <v>245</v>
      </c>
      <c r="D187" s="13" t="s">
        <v>23</v>
      </c>
      <c r="E187" s="23">
        <v>6833324469.1199999</v>
      </c>
      <c r="F187" s="24">
        <f t="shared" si="142"/>
        <v>3.4421181407082939E-2</v>
      </c>
      <c r="G187" s="13" t="s">
        <v>23</v>
      </c>
      <c r="H187" s="23">
        <v>2.8209</v>
      </c>
      <c r="I187" s="13" t="s">
        <v>23</v>
      </c>
      <c r="J187" s="23">
        <v>2.8751000000000002</v>
      </c>
      <c r="K187" s="25">
        <v>7272</v>
      </c>
      <c r="L187" s="50">
        <v>-5.9903449733957892E-3</v>
      </c>
      <c r="M187" s="50">
        <v>0.42677587911311976</v>
      </c>
      <c r="N187" s="13" t="s">
        <v>23</v>
      </c>
      <c r="O187" s="23">
        <v>6832065967.4499998</v>
      </c>
      <c r="P187" s="58">
        <f t="shared" si="143"/>
        <v>3.4318100819774031E-2</v>
      </c>
      <c r="Q187" s="13" t="s">
        <v>23</v>
      </c>
      <c r="R187" s="23">
        <v>2.7909999999999999</v>
      </c>
      <c r="S187" s="13" t="s">
        <v>23</v>
      </c>
      <c r="T187" s="23">
        <v>2.8435999999999999</v>
      </c>
      <c r="U187" s="25">
        <v>7384</v>
      </c>
      <c r="V187" s="50">
        <v>-1.0599454074940673E-2</v>
      </c>
      <c r="W187" s="50">
        <v>0.41270065433319214</v>
      </c>
      <c r="X187" s="20">
        <f t="shared" si="146"/>
        <v>-1.841712150048316E-4</v>
      </c>
      <c r="Y187" s="20">
        <f t="shared" si="152"/>
        <v>-1.0956140655977289E-2</v>
      </c>
      <c r="Z187" s="20">
        <f t="shared" si="153"/>
        <v>1.5401540154015401E-2</v>
      </c>
      <c r="AA187" s="20">
        <f t="shared" si="154"/>
        <v>-4.6091091015448837E-3</v>
      </c>
      <c r="AB187" s="21">
        <f t="shared" si="155"/>
        <v>-1.407522477992762E-2</v>
      </c>
    </row>
    <row r="188" spans="1:33" ht="15.6" customHeight="1">
      <c r="A188" s="237">
        <v>165</v>
      </c>
      <c r="B188" s="236" t="s">
        <v>246</v>
      </c>
      <c r="C188" s="12" t="s">
        <v>35</v>
      </c>
      <c r="D188" s="13" t="s">
        <v>23</v>
      </c>
      <c r="E188" s="49">
        <v>1890451457.4300001</v>
      </c>
      <c r="F188" s="24">
        <f t="shared" si="142"/>
        <v>9.5226815075945496E-3</v>
      </c>
      <c r="G188" s="13" t="s">
        <v>23</v>
      </c>
      <c r="H188" s="23">
        <v>288.35480000000001</v>
      </c>
      <c r="I188" s="13" t="s">
        <v>23</v>
      </c>
      <c r="J188" s="23">
        <v>289.62630000000001</v>
      </c>
      <c r="K188" s="25">
        <v>315</v>
      </c>
      <c r="L188" s="50">
        <v>-1.17E-4</v>
      </c>
      <c r="M188" s="50">
        <v>0.36620000000000003</v>
      </c>
      <c r="N188" s="13" t="s">
        <v>23</v>
      </c>
      <c r="O188" s="49">
        <v>1884885044.3599999</v>
      </c>
      <c r="P188" s="58">
        <f t="shared" si="143"/>
        <v>9.4679523432900925E-3</v>
      </c>
      <c r="Q188" s="13" t="s">
        <v>23</v>
      </c>
      <c r="R188" s="23">
        <v>287.47269999999997</v>
      </c>
      <c r="S188" s="13" t="s">
        <v>23</v>
      </c>
      <c r="T188" s="23">
        <v>288.72919999999999</v>
      </c>
      <c r="U188" s="25">
        <v>315</v>
      </c>
      <c r="V188" s="50">
        <v>-7.1500000000000003E-4</v>
      </c>
      <c r="W188" s="50">
        <v>0.36199999999999999</v>
      </c>
      <c r="X188" s="20">
        <f t="shared" si="146"/>
        <v>-2.9444887612017859E-3</v>
      </c>
      <c r="Y188" s="20">
        <f t="shared" si="152"/>
        <v>-3.0974397007454886E-3</v>
      </c>
      <c r="Z188" s="20">
        <f t="shared" si="153"/>
        <v>0</v>
      </c>
      <c r="AA188" s="20">
        <f t="shared" si="154"/>
        <v>-5.9800000000000001E-4</v>
      </c>
      <c r="AB188" s="21">
        <f t="shared" si="155"/>
        <v>-4.200000000000037E-3</v>
      </c>
    </row>
    <row r="189" spans="1:33" ht="13.95" customHeight="1">
      <c r="A189" s="237">
        <v>166</v>
      </c>
      <c r="B189" s="236" t="s">
        <v>247</v>
      </c>
      <c r="C189" s="12" t="s">
        <v>88</v>
      </c>
      <c r="D189" s="13" t="s">
        <v>23</v>
      </c>
      <c r="E189" s="49">
        <v>2697748753.3099999</v>
      </c>
      <c r="F189" s="24">
        <f t="shared" si="142"/>
        <v>1.3589241905320191E-2</v>
      </c>
      <c r="G189" s="13" t="s">
        <v>23</v>
      </c>
      <c r="H189" s="23">
        <v>214.91</v>
      </c>
      <c r="I189" s="13" t="s">
        <v>23</v>
      </c>
      <c r="J189" s="23">
        <v>216.17</v>
      </c>
      <c r="K189" s="25">
        <v>185</v>
      </c>
      <c r="L189" s="50">
        <v>1.7600000000000001E-2</v>
      </c>
      <c r="M189" s="50">
        <v>0.29389999999999999</v>
      </c>
      <c r="N189" s="13" t="s">
        <v>23</v>
      </c>
      <c r="O189" s="49">
        <v>2682406307.5900002</v>
      </c>
      <c r="P189" s="58">
        <f t="shared" si="143"/>
        <v>1.3473975594212545E-2</v>
      </c>
      <c r="Q189" s="13" t="s">
        <v>23</v>
      </c>
      <c r="R189" s="23">
        <v>215.31</v>
      </c>
      <c r="S189" s="13" t="s">
        <v>23</v>
      </c>
      <c r="T189" s="23">
        <v>215.31</v>
      </c>
      <c r="U189" s="25">
        <v>185</v>
      </c>
      <c r="V189" s="50">
        <v>-1.4E-3</v>
      </c>
      <c r="W189" s="50">
        <v>0.29260000000000003</v>
      </c>
      <c r="X189" s="20">
        <f t="shared" si="146"/>
        <v>-5.6871292039984795E-3</v>
      </c>
      <c r="Y189" s="20">
        <f t="shared" si="152"/>
        <v>-3.9783503723920307E-3</v>
      </c>
      <c r="Z189" s="20">
        <f t="shared" si="153"/>
        <v>0</v>
      </c>
      <c r="AA189" s="20">
        <f t="shared" si="154"/>
        <v>-1.9E-2</v>
      </c>
      <c r="AB189" s="21">
        <f t="shared" si="155"/>
        <v>-1.2999999999999678E-3</v>
      </c>
    </row>
    <row r="190" spans="1:33" ht="15.75" customHeight="1">
      <c r="A190" s="237">
        <v>167</v>
      </c>
      <c r="B190" s="236" t="s">
        <v>248</v>
      </c>
      <c r="C190" s="12" t="s">
        <v>91</v>
      </c>
      <c r="D190" s="13" t="s">
        <v>23</v>
      </c>
      <c r="E190" s="75">
        <v>956211396.19000006</v>
      </c>
      <c r="F190" s="24">
        <f t="shared" si="142"/>
        <v>4.8166783357815185E-3</v>
      </c>
      <c r="G190" s="13" t="s">
        <v>23</v>
      </c>
      <c r="H190" s="23">
        <v>2.2859500000000001</v>
      </c>
      <c r="I190" s="13" t="s">
        <v>23</v>
      </c>
      <c r="J190" s="23">
        <v>2.3119800000000001</v>
      </c>
      <c r="K190" s="25">
        <v>216</v>
      </c>
      <c r="L190" s="50">
        <v>-1.9650000000000002E-3</v>
      </c>
      <c r="M190" s="50">
        <v>0.44829999999999998</v>
      </c>
      <c r="N190" s="13" t="s">
        <v>23</v>
      </c>
      <c r="O190" s="33">
        <v>928159872.75999999</v>
      </c>
      <c r="P190" s="58">
        <f t="shared" si="143"/>
        <v>4.6622330993292514E-3</v>
      </c>
      <c r="Q190" s="13" t="s">
        <v>23</v>
      </c>
      <c r="R190" s="23">
        <v>2.2403</v>
      </c>
      <c r="S190" s="13" t="s">
        <v>23</v>
      </c>
      <c r="T190" s="23">
        <v>2.2655500000000002</v>
      </c>
      <c r="U190" s="25">
        <v>216</v>
      </c>
      <c r="V190" s="26">
        <v>-2.0334000000000001E-2</v>
      </c>
      <c r="W190" s="26">
        <v>0.42349999999999999</v>
      </c>
      <c r="X190" s="20">
        <f t="shared" si="146"/>
        <v>-2.9336110761459911E-2</v>
      </c>
      <c r="Y190" s="20">
        <f t="shared" si="152"/>
        <v>-2.0082353653578303E-2</v>
      </c>
      <c r="Z190" s="20">
        <f t="shared" si="153"/>
        <v>0</v>
      </c>
      <c r="AA190" s="20">
        <f t="shared" si="154"/>
        <v>-1.8369E-2</v>
      </c>
      <c r="AB190" s="21">
        <f t="shared" si="155"/>
        <v>-2.4799999999999989E-2</v>
      </c>
      <c r="AD190" s="30"/>
    </row>
    <row r="191" spans="1:33" ht="16.95" customHeight="1">
      <c r="A191" s="237">
        <v>168</v>
      </c>
      <c r="B191" s="236" t="s">
        <v>339</v>
      </c>
      <c r="C191" s="12" t="s">
        <v>39</v>
      </c>
      <c r="D191" s="13" t="s">
        <v>23</v>
      </c>
      <c r="E191" s="23">
        <v>22325947557.43</v>
      </c>
      <c r="F191" s="24">
        <f t="shared" si="142"/>
        <v>0.11246143724509608</v>
      </c>
      <c r="G191" s="13" t="s">
        <v>23</v>
      </c>
      <c r="H191" s="23">
        <v>618.04</v>
      </c>
      <c r="I191" s="13" t="s">
        <v>23</v>
      </c>
      <c r="J191" s="23">
        <v>623.29</v>
      </c>
      <c r="K191" s="25">
        <v>6013</v>
      </c>
      <c r="L191" s="50">
        <v>-2.5000000000000001E-3</v>
      </c>
      <c r="M191" s="50">
        <v>0.443</v>
      </c>
      <c r="N191" s="13" t="s">
        <v>23</v>
      </c>
      <c r="O191" s="23">
        <v>22159302357.57</v>
      </c>
      <c r="P191" s="58">
        <f t="shared" si="143"/>
        <v>0.11130823033999181</v>
      </c>
      <c r="Q191" s="13" t="s">
        <v>23</v>
      </c>
      <c r="R191" s="23">
        <v>612.16999999999996</v>
      </c>
      <c r="S191" s="13" t="s">
        <v>23</v>
      </c>
      <c r="T191" s="23">
        <v>617.36</v>
      </c>
      <c r="U191" s="25">
        <v>6022</v>
      </c>
      <c r="V191" s="50">
        <v>-9.4999999999999998E-3</v>
      </c>
      <c r="W191" s="50">
        <v>0.42930000000000001</v>
      </c>
      <c r="X191" s="20">
        <f t="shared" si="146"/>
        <v>-7.4641938234125092E-3</v>
      </c>
      <c r="Y191" s="20">
        <f t="shared" si="152"/>
        <v>-9.514030387139133E-3</v>
      </c>
      <c r="Z191" s="20">
        <f t="shared" si="153"/>
        <v>1.4967570264427074E-3</v>
      </c>
      <c r="AA191" s="20">
        <f t="shared" si="154"/>
        <v>-6.9999999999999993E-3</v>
      </c>
      <c r="AB191" s="21">
        <f t="shared" si="155"/>
        <v>-1.369999999999999E-2</v>
      </c>
    </row>
    <row r="192" spans="1:33" ht="13.95" customHeight="1">
      <c r="A192" s="237">
        <v>169</v>
      </c>
      <c r="B192" s="236" t="s">
        <v>347</v>
      </c>
      <c r="C192" s="12" t="s">
        <v>101</v>
      </c>
      <c r="D192" s="13" t="s">
        <v>23</v>
      </c>
      <c r="E192" s="23">
        <v>5447616875.5500002</v>
      </c>
      <c r="F192" s="24">
        <f t="shared" si="142"/>
        <v>2.7441022236975823E-2</v>
      </c>
      <c r="G192" s="13" t="s">
        <v>23</v>
      </c>
      <c r="H192" s="23">
        <v>3.9537</v>
      </c>
      <c r="I192" s="13" t="s">
        <v>23</v>
      </c>
      <c r="J192" s="210">
        <v>4.0317999999999996</v>
      </c>
      <c r="K192" s="25">
        <v>10204</v>
      </c>
      <c r="L192" s="50">
        <v>-3.3669193934556126E-3</v>
      </c>
      <c r="M192" s="50">
        <v>0.29194012479389608</v>
      </c>
      <c r="N192" s="13" t="s">
        <v>23</v>
      </c>
      <c r="O192" s="23">
        <v>5413217132.7799997</v>
      </c>
      <c r="P192" s="58">
        <f t="shared" si="143"/>
        <v>2.7191091568369241E-2</v>
      </c>
      <c r="Q192" s="13" t="s">
        <v>23</v>
      </c>
      <c r="R192" s="23">
        <v>3.9297</v>
      </c>
      <c r="S192" s="13" t="s">
        <v>23</v>
      </c>
      <c r="T192" s="210">
        <v>4.0065999999999997</v>
      </c>
      <c r="U192" s="25">
        <v>10203</v>
      </c>
      <c r="V192" s="26">
        <v>-6.1560021020495978E-3</v>
      </c>
      <c r="W192" s="26">
        <v>0.28398693866994262</v>
      </c>
      <c r="X192" s="20">
        <f t="shared" si="146"/>
        <v>-6.3146406136586845E-3</v>
      </c>
      <c r="Y192" s="20">
        <f t="shared" si="152"/>
        <v>-6.2503100352199739E-3</v>
      </c>
      <c r="Z192" s="20">
        <f t="shared" si="153"/>
        <v>-9.800078400627205E-5</v>
      </c>
      <c r="AA192" s="20">
        <f>V192-L192</f>
        <v>-2.7890827085939852E-3</v>
      </c>
      <c r="AB192" s="21">
        <f>W192-M192</f>
        <v>-7.9531861239534596E-3</v>
      </c>
    </row>
    <row r="193" spans="1:31" ht="14.4" customHeight="1">
      <c r="A193" s="237">
        <v>170</v>
      </c>
      <c r="B193" s="236" t="s">
        <v>249</v>
      </c>
      <c r="C193" s="12" t="s">
        <v>103</v>
      </c>
      <c r="D193" s="13" t="s">
        <v>23</v>
      </c>
      <c r="E193" s="23">
        <v>447335911.80000001</v>
      </c>
      <c r="F193" s="24">
        <f t="shared" si="142"/>
        <v>2.2533439820623061E-3</v>
      </c>
      <c r="G193" s="13" t="s">
        <v>23</v>
      </c>
      <c r="H193" s="23">
        <v>390.31432171</v>
      </c>
      <c r="I193" s="13" t="s">
        <v>23</v>
      </c>
      <c r="J193" s="23">
        <v>390.31432171</v>
      </c>
      <c r="K193" s="25">
        <v>39</v>
      </c>
      <c r="L193" s="50">
        <v>-1.2999999999999999E-3</v>
      </c>
      <c r="M193" s="50">
        <v>0.3533</v>
      </c>
      <c r="N193" s="13" t="s">
        <v>23</v>
      </c>
      <c r="O193" s="23">
        <v>444637839.24000001</v>
      </c>
      <c r="P193" s="58">
        <f t="shared" si="143"/>
        <v>2.2334570930702112E-3</v>
      </c>
      <c r="Q193" s="13" t="s">
        <v>23</v>
      </c>
      <c r="R193" s="23">
        <v>387.95765996</v>
      </c>
      <c r="S193" s="13" t="s">
        <v>23</v>
      </c>
      <c r="T193" s="23">
        <v>387.95765996</v>
      </c>
      <c r="U193" s="25">
        <v>39</v>
      </c>
      <c r="V193" s="26">
        <v>-6.0000000000000001E-3</v>
      </c>
      <c r="W193" s="26">
        <v>0.33279999999999998</v>
      </c>
      <c r="X193" s="20">
        <f t="shared" si="146"/>
        <v>-6.0314240123119983E-3</v>
      </c>
      <c r="Y193" s="20">
        <f t="shared" si="152"/>
        <v>-6.0378562069546065E-3</v>
      </c>
      <c r="Z193" s="20">
        <f t="shared" si="153"/>
        <v>0</v>
      </c>
      <c r="AA193" s="20">
        <f t="shared" si="154"/>
        <v>-4.7000000000000002E-3</v>
      </c>
      <c r="AB193" s="21">
        <f t="shared" si="155"/>
        <v>-2.0500000000000018E-2</v>
      </c>
    </row>
    <row r="194" spans="1:31" ht="13.95" customHeight="1">
      <c r="A194" s="237">
        <v>171</v>
      </c>
      <c r="B194" s="236" t="s">
        <v>250</v>
      </c>
      <c r="C194" s="34" t="s">
        <v>105</v>
      </c>
      <c r="D194" s="13" t="s">
        <v>23</v>
      </c>
      <c r="E194" s="57">
        <v>127268839.36</v>
      </c>
      <c r="F194" s="24">
        <f t="shared" si="142"/>
        <v>6.4108529118969422E-4</v>
      </c>
      <c r="G194" s="13" t="s">
        <v>23</v>
      </c>
      <c r="H194" s="23">
        <v>1.599</v>
      </c>
      <c r="I194" s="13" t="s">
        <v>23</v>
      </c>
      <c r="J194" s="23">
        <v>1.599</v>
      </c>
      <c r="K194" s="25">
        <v>30</v>
      </c>
      <c r="L194" s="50">
        <v>-8.0000000000000004E-4</v>
      </c>
      <c r="M194" s="50">
        <v>0.1139</v>
      </c>
      <c r="N194" s="13" t="s">
        <v>23</v>
      </c>
      <c r="O194" s="57">
        <v>127308362.87</v>
      </c>
      <c r="P194" s="58">
        <f t="shared" si="143"/>
        <v>6.3948171065504437E-4</v>
      </c>
      <c r="Q194" s="13" t="s">
        <v>23</v>
      </c>
      <c r="R194" s="23">
        <v>1.599</v>
      </c>
      <c r="S194" s="13" t="s">
        <v>23</v>
      </c>
      <c r="T194" s="23">
        <v>1.599</v>
      </c>
      <c r="U194" s="25">
        <v>30</v>
      </c>
      <c r="V194" s="26">
        <v>-1.8699999999999999E-4</v>
      </c>
      <c r="W194" s="26">
        <v>0.1143</v>
      </c>
      <c r="X194" s="20">
        <f t="shared" si="146"/>
        <v>3.1055135097293437E-4</v>
      </c>
      <c r="Y194" s="20">
        <f t="shared" si="152"/>
        <v>0</v>
      </c>
      <c r="Z194" s="20">
        <f t="shared" si="153"/>
        <v>0</v>
      </c>
      <c r="AA194" s="20">
        <f t="shared" si="154"/>
        <v>6.1300000000000005E-4</v>
      </c>
      <c r="AB194" s="21">
        <f t="shared" si="155"/>
        <v>3.9999999999999758E-4</v>
      </c>
    </row>
    <row r="195" spans="1:31" ht="13.5" customHeight="1">
      <c r="A195" s="237">
        <v>172</v>
      </c>
      <c r="B195" s="236" t="s">
        <v>251</v>
      </c>
      <c r="C195" s="12" t="s">
        <v>45</v>
      </c>
      <c r="D195" s="13" t="s">
        <v>23</v>
      </c>
      <c r="E195" s="75">
        <v>13954317272.99</v>
      </c>
      <c r="F195" s="24">
        <f t="shared" si="142"/>
        <v>7.0291420879570229E-2</v>
      </c>
      <c r="G195" s="13" t="s">
        <v>23</v>
      </c>
      <c r="H195" s="23">
        <v>8.0404560000000007</v>
      </c>
      <c r="I195" s="13" t="s">
        <v>23</v>
      </c>
      <c r="J195" s="23">
        <v>8.231446</v>
      </c>
      <c r="K195" s="25">
        <v>17704</v>
      </c>
      <c r="L195" s="50">
        <v>-4.274049359674903E-4</v>
      </c>
      <c r="M195" s="50">
        <v>0.29479424003833943</v>
      </c>
      <c r="N195" s="13" t="s">
        <v>23</v>
      </c>
      <c r="O195" s="33">
        <v>13869119672.59</v>
      </c>
      <c r="P195" s="58">
        <f t="shared" si="143"/>
        <v>6.9665874052311436E-2</v>
      </c>
      <c r="Q195" s="13" t="s">
        <v>23</v>
      </c>
      <c r="R195" s="23">
        <v>7.9669470000000002</v>
      </c>
      <c r="S195" s="13" t="s">
        <v>23</v>
      </c>
      <c r="T195" s="23">
        <v>8.1613199999999999</v>
      </c>
      <c r="U195" s="25">
        <v>17862</v>
      </c>
      <c r="V195" s="26">
        <v>-9.1423919240402052E-3</v>
      </c>
      <c r="W195" s="26">
        <v>0.28295672363491908</v>
      </c>
      <c r="X195" s="20">
        <f t="shared" si="146"/>
        <v>-6.1054653361585975E-3</v>
      </c>
      <c r="Y195" s="20">
        <f t="shared" si="152"/>
        <v>-8.5192808165175521E-3</v>
      </c>
      <c r="Z195" s="20">
        <f t="shared" si="153"/>
        <v>8.9245368278355174E-3</v>
      </c>
      <c r="AA195" s="20">
        <f t="shared" si="154"/>
        <v>-8.7149869880727149E-3</v>
      </c>
      <c r="AB195" s="21">
        <f t="shared" si="155"/>
        <v>-1.1837516403420345E-2</v>
      </c>
      <c r="AD195" s="30"/>
    </row>
    <row r="196" spans="1:31" ht="13.5" customHeight="1">
      <c r="A196" s="237">
        <v>173</v>
      </c>
      <c r="B196" s="236" t="s">
        <v>252</v>
      </c>
      <c r="C196" s="12" t="s">
        <v>253</v>
      </c>
      <c r="D196" s="13" t="s">
        <v>23</v>
      </c>
      <c r="E196" s="75">
        <v>149652301.33000001</v>
      </c>
      <c r="F196" s="24">
        <f t="shared" si="142"/>
        <v>7.5383644305869555E-4</v>
      </c>
      <c r="G196" s="13" t="s">
        <v>23</v>
      </c>
      <c r="H196" s="23">
        <v>3.2698999999999998</v>
      </c>
      <c r="I196" s="13" t="s">
        <v>23</v>
      </c>
      <c r="J196" s="23">
        <v>3.2831000000000001</v>
      </c>
      <c r="K196" s="25">
        <v>162</v>
      </c>
      <c r="L196" s="50">
        <v>1.5E-3</v>
      </c>
      <c r="M196" s="50">
        <v>0.1719</v>
      </c>
      <c r="N196" s="13" t="s">
        <v>23</v>
      </c>
      <c r="O196" s="75">
        <v>148469781.66999999</v>
      </c>
      <c r="P196" s="58">
        <f t="shared" si="143"/>
        <v>7.4577747936216583E-4</v>
      </c>
      <c r="Q196" s="13" t="s">
        <v>23</v>
      </c>
      <c r="R196" s="23">
        <v>3.2673000000000001</v>
      </c>
      <c r="S196" s="13" t="s">
        <v>23</v>
      </c>
      <c r="T196" s="23">
        <v>3.2804000000000002</v>
      </c>
      <c r="U196" s="25">
        <v>162</v>
      </c>
      <c r="V196" s="50">
        <v>-8.0000000000000004E-4</v>
      </c>
      <c r="W196" s="50">
        <v>0.1709</v>
      </c>
      <c r="X196" s="20">
        <f t="shared" si="146"/>
        <v>-7.9017806575018088E-3</v>
      </c>
      <c r="Y196" s="20">
        <f t="shared" si="152"/>
        <v>-8.2239346958664814E-4</v>
      </c>
      <c r="Z196" s="20">
        <f t="shared" si="153"/>
        <v>0</v>
      </c>
      <c r="AA196" s="20">
        <f t="shared" si="154"/>
        <v>-2.3E-3</v>
      </c>
      <c r="AB196" s="21">
        <f t="shared" si="155"/>
        <v>-1.0000000000000009E-3</v>
      </c>
    </row>
    <row r="197" spans="1:31" ht="15" customHeight="1">
      <c r="A197" s="237">
        <v>174</v>
      </c>
      <c r="B197" s="236" t="s">
        <v>254</v>
      </c>
      <c r="C197" s="12" t="s">
        <v>164</v>
      </c>
      <c r="D197" s="13" t="s">
        <v>23</v>
      </c>
      <c r="E197" s="75">
        <v>2271753848.5500002</v>
      </c>
      <c r="F197" s="24">
        <f t="shared" si="142"/>
        <v>1.1443397966326714E-2</v>
      </c>
      <c r="G197" s="13" t="s">
        <v>23</v>
      </c>
      <c r="H197" s="23">
        <v>504.16</v>
      </c>
      <c r="I197" s="13" t="s">
        <v>23</v>
      </c>
      <c r="J197" s="23">
        <v>509.18</v>
      </c>
      <c r="K197" s="25">
        <v>307</v>
      </c>
      <c r="L197" s="50">
        <v>1.37E-2</v>
      </c>
      <c r="M197" s="50">
        <v>0.41670000000000001</v>
      </c>
      <c r="N197" s="13" t="s">
        <v>23</v>
      </c>
      <c r="O197" s="75">
        <v>2249851313.9000001</v>
      </c>
      <c r="P197" s="58">
        <f t="shared" si="143"/>
        <v>1.1301211754654553E-2</v>
      </c>
      <c r="Q197" s="13" t="s">
        <v>23</v>
      </c>
      <c r="R197" s="23">
        <v>499.1</v>
      </c>
      <c r="S197" s="13" t="s">
        <v>23</v>
      </c>
      <c r="T197" s="23">
        <v>504.01</v>
      </c>
      <c r="U197" s="25">
        <v>307</v>
      </c>
      <c r="V197" s="50">
        <v>1.37E-2</v>
      </c>
      <c r="W197" s="50">
        <v>0.40250000000000002</v>
      </c>
      <c r="X197" s="20">
        <f t="shared" si="146"/>
        <v>-9.6412446550843967E-3</v>
      </c>
      <c r="Y197" s="20">
        <f t="shared" si="152"/>
        <v>-1.015358026631057E-2</v>
      </c>
      <c r="Z197" s="20">
        <f t="shared" si="153"/>
        <v>0</v>
      </c>
      <c r="AA197" s="20">
        <f t="shared" si="154"/>
        <v>0</v>
      </c>
      <c r="AB197" s="21">
        <f t="shared" si="155"/>
        <v>-1.419999999999999E-2</v>
      </c>
    </row>
    <row r="198" spans="1:31" ht="15.6" customHeight="1">
      <c r="A198" s="237">
        <v>175</v>
      </c>
      <c r="B198" s="236" t="s">
        <v>255</v>
      </c>
      <c r="C198" s="12" t="s">
        <v>112</v>
      </c>
      <c r="D198" s="13" t="s">
        <v>23</v>
      </c>
      <c r="E198" s="23">
        <v>50387884.140000001</v>
      </c>
      <c r="F198" s="24">
        <f t="shared" si="142"/>
        <v>2.5381650008570074E-4</v>
      </c>
      <c r="G198" s="13" t="s">
        <v>23</v>
      </c>
      <c r="H198" s="23">
        <v>1.006751</v>
      </c>
      <c r="I198" s="13" t="s">
        <v>23</v>
      </c>
      <c r="J198" s="23">
        <v>1.0305530000000001</v>
      </c>
      <c r="K198" s="25">
        <v>3</v>
      </c>
      <c r="L198" s="50">
        <v>1.5207832304082736E-3</v>
      </c>
      <c r="M198" s="50">
        <v>0</v>
      </c>
      <c r="N198" s="13" t="s">
        <v>23</v>
      </c>
      <c r="O198" s="23">
        <v>94189645.730000004</v>
      </c>
      <c r="P198" s="58">
        <f t="shared" si="143"/>
        <v>4.7312332371219815E-4</v>
      </c>
      <c r="Q198" s="13" t="s">
        <v>23</v>
      </c>
      <c r="R198" s="23">
        <v>1</v>
      </c>
      <c r="S198" s="13" t="s">
        <v>23</v>
      </c>
      <c r="T198" s="23">
        <v>1</v>
      </c>
      <c r="U198" s="25">
        <v>26</v>
      </c>
      <c r="V198" s="50">
        <v>1.1587090440520397E-2</v>
      </c>
      <c r="W198" s="26">
        <v>0</v>
      </c>
      <c r="X198" s="20">
        <f t="shared" ref="X198" si="156">((O198-E198)/E198)</f>
        <v>0.86929154374292017</v>
      </c>
      <c r="Y198" s="20">
        <f t="shared" ref="Y198" si="157">((T198-J198)/J198)</f>
        <v>-2.9647189421601848E-2</v>
      </c>
      <c r="Z198" s="20">
        <f t="shared" ref="Z198" si="158">((U198-K198)/K198)</f>
        <v>7.666666666666667</v>
      </c>
      <c r="AA198" s="20">
        <f>V198-L198</f>
        <v>1.0066307210112124E-2</v>
      </c>
      <c r="AB198" s="21">
        <f t="shared" ref="AB198" si="159">W198-M198</f>
        <v>0</v>
      </c>
    </row>
    <row r="199" spans="1:31" ht="16.95" customHeight="1">
      <c r="A199" s="237">
        <v>176</v>
      </c>
      <c r="B199" s="236" t="s">
        <v>256</v>
      </c>
      <c r="C199" s="12" t="s">
        <v>41</v>
      </c>
      <c r="D199" s="13" t="s">
        <v>23</v>
      </c>
      <c r="E199" s="182">
        <v>3366841883.8699999</v>
      </c>
      <c r="F199" s="24">
        <f t="shared" si="142"/>
        <v>1.695963301279891E-2</v>
      </c>
      <c r="G199" s="13" t="s">
        <v>23</v>
      </c>
      <c r="H199" s="23">
        <v>552.22</v>
      </c>
      <c r="I199" s="13" t="s">
        <v>23</v>
      </c>
      <c r="J199" s="23">
        <v>552.22</v>
      </c>
      <c r="K199" s="25">
        <v>823</v>
      </c>
      <c r="L199" s="50">
        <v>-1.54E-2</v>
      </c>
      <c r="M199" s="50">
        <v>0.56279999999999997</v>
      </c>
      <c r="N199" s="13" t="s">
        <v>23</v>
      </c>
      <c r="O199" s="182">
        <v>3292163431.1100001</v>
      </c>
      <c r="P199" s="58">
        <f t="shared" si="143"/>
        <v>1.6536842161987367E-2</v>
      </c>
      <c r="Q199" s="13" t="s">
        <v>23</v>
      </c>
      <c r="R199" s="23">
        <v>552.22</v>
      </c>
      <c r="S199" s="13" t="s">
        <v>23</v>
      </c>
      <c r="T199" s="23">
        <v>552.22</v>
      </c>
      <c r="U199" s="25">
        <v>823</v>
      </c>
      <c r="V199" s="26">
        <v>-1.54E-2</v>
      </c>
      <c r="W199" s="26">
        <v>0.56279999999999997</v>
      </c>
      <c r="X199" s="20">
        <f t="shared" si="146"/>
        <v>-2.2180564260463866E-2</v>
      </c>
      <c r="Y199" s="20">
        <f t="shared" ref="Y199:Z201" si="160">((T199-J199)/J199)</f>
        <v>0</v>
      </c>
      <c r="Z199" s="20">
        <f t="shared" si="160"/>
        <v>0</v>
      </c>
      <c r="AA199" s="20">
        <f t="shared" ref="AA199:AB201" si="161">V199-L199</f>
        <v>0</v>
      </c>
      <c r="AB199" s="21">
        <f t="shared" si="161"/>
        <v>0</v>
      </c>
    </row>
    <row r="200" spans="1:31" ht="16.2" customHeight="1">
      <c r="A200" s="237">
        <v>177</v>
      </c>
      <c r="B200" s="236" t="s">
        <v>257</v>
      </c>
      <c r="C200" s="12" t="s">
        <v>116</v>
      </c>
      <c r="D200" s="13" t="s">
        <v>23</v>
      </c>
      <c r="E200" s="23">
        <v>69640736.129999995</v>
      </c>
      <c r="F200" s="24">
        <f t="shared" si="142"/>
        <v>3.5079797871243588E-4</v>
      </c>
      <c r="G200" s="13" t="s">
        <v>23</v>
      </c>
      <c r="H200" s="23">
        <v>3.93</v>
      </c>
      <c r="I200" s="13" t="s">
        <v>23</v>
      </c>
      <c r="J200" s="23">
        <v>3.93</v>
      </c>
      <c r="K200" s="25">
        <v>11</v>
      </c>
      <c r="L200" s="50">
        <v>1.5800000000000002E-2</v>
      </c>
      <c r="M200" s="50">
        <v>0.496</v>
      </c>
      <c r="N200" s="13" t="s">
        <v>23</v>
      </c>
      <c r="O200" s="23">
        <v>70266379.700000003</v>
      </c>
      <c r="P200" s="58">
        <f t="shared" si="143"/>
        <v>3.5295454029188149E-4</v>
      </c>
      <c r="Q200" s="13" t="s">
        <v>23</v>
      </c>
      <c r="R200" s="23">
        <v>3.94</v>
      </c>
      <c r="S200" s="13" t="s">
        <v>23</v>
      </c>
      <c r="T200" s="23">
        <v>3.94</v>
      </c>
      <c r="U200" s="25">
        <v>12</v>
      </c>
      <c r="V200" s="50">
        <v>-2.5000000000000001E-3</v>
      </c>
      <c r="W200" s="50">
        <v>0.49969999999999998</v>
      </c>
      <c r="X200" s="20">
        <f t="shared" si="146"/>
        <v>8.9838735884713253E-3</v>
      </c>
      <c r="Y200" s="20">
        <f t="shared" si="160"/>
        <v>2.5445292620864595E-3</v>
      </c>
      <c r="Z200" s="20">
        <f t="shared" si="160"/>
        <v>9.0909090909090912E-2</v>
      </c>
      <c r="AA200" s="20">
        <f t="shared" si="161"/>
        <v>-1.83E-2</v>
      </c>
      <c r="AB200" s="21">
        <f t="shared" si="161"/>
        <v>3.6999999999999811E-3</v>
      </c>
      <c r="AE200" s="10"/>
    </row>
    <row r="201" spans="1:31" ht="15.6" customHeight="1">
      <c r="A201" s="237">
        <v>178</v>
      </c>
      <c r="B201" s="236" t="s">
        <v>258</v>
      </c>
      <c r="C201" s="12" t="s">
        <v>51</v>
      </c>
      <c r="D201" s="13" t="s">
        <v>23</v>
      </c>
      <c r="E201" s="23">
        <v>667542355.09000003</v>
      </c>
      <c r="F201" s="24">
        <f t="shared" si="142"/>
        <v>3.3625794597198951E-3</v>
      </c>
      <c r="G201" s="13" t="s">
        <v>23</v>
      </c>
      <c r="H201" s="23">
        <v>4.47</v>
      </c>
      <c r="I201" s="13" t="s">
        <v>23</v>
      </c>
      <c r="J201" s="23">
        <v>4.5</v>
      </c>
      <c r="K201" s="25">
        <v>156</v>
      </c>
      <c r="L201" s="50">
        <v>-4.4000000000000003E-3</v>
      </c>
      <c r="M201" s="181">
        <v>2.0000000000000001E-4</v>
      </c>
      <c r="N201" s="13" t="s">
        <v>23</v>
      </c>
      <c r="O201" s="23">
        <v>723157480.27999997</v>
      </c>
      <c r="P201" s="58">
        <f t="shared" si="143"/>
        <v>3.6324870741969184E-3</v>
      </c>
      <c r="Q201" s="13" t="s">
        <v>23</v>
      </c>
      <c r="R201" s="23">
        <v>4.45</v>
      </c>
      <c r="S201" s="13" t="s">
        <v>23</v>
      </c>
      <c r="T201" s="23">
        <v>4.4800000000000004</v>
      </c>
      <c r="U201" s="25">
        <v>157</v>
      </c>
      <c r="V201" s="26">
        <v>-4.4758406703930198E-3</v>
      </c>
      <c r="W201" s="181">
        <v>2.4218444656293501E-4</v>
      </c>
      <c r="X201" s="20">
        <f t="shared" si="146"/>
        <v>8.3313253108114382E-2</v>
      </c>
      <c r="Y201" s="20">
        <f t="shared" si="160"/>
        <v>-4.4444444444443499E-3</v>
      </c>
      <c r="Z201" s="20">
        <f t="shared" si="160"/>
        <v>6.41025641025641E-3</v>
      </c>
      <c r="AA201" s="20">
        <f t="shared" si="161"/>
        <v>-7.5840670393019505E-5</v>
      </c>
      <c r="AB201" s="21">
        <f t="shared" si="161"/>
        <v>4.2184446562935001E-5</v>
      </c>
      <c r="AD201" s="30"/>
      <c r="AE201" s="30"/>
    </row>
    <row r="202" spans="1:31" ht="13.95" customHeight="1">
      <c r="A202" s="237">
        <v>179</v>
      </c>
      <c r="B202" s="236" t="s">
        <v>259</v>
      </c>
      <c r="C202" s="12" t="s">
        <v>260</v>
      </c>
      <c r="D202" s="13" t="s">
        <v>23</v>
      </c>
      <c r="E202" s="23">
        <v>337118061.75999999</v>
      </c>
      <c r="F202" s="24">
        <f t="shared" si="142"/>
        <v>1.6981488310534624E-3</v>
      </c>
      <c r="G202" s="13" t="s">
        <v>23</v>
      </c>
      <c r="H202" s="23">
        <v>159.78</v>
      </c>
      <c r="I202" s="13" t="s">
        <v>23</v>
      </c>
      <c r="J202" s="23">
        <v>160.9</v>
      </c>
      <c r="K202" s="25">
        <v>126</v>
      </c>
      <c r="L202" s="50">
        <v>-6.7974300496461693E-3</v>
      </c>
      <c r="M202" s="50">
        <v>0.38612200000000002</v>
      </c>
      <c r="N202" s="13" t="s">
        <v>23</v>
      </c>
      <c r="O202" s="23">
        <v>336699250.21125305</v>
      </c>
      <c r="P202" s="24">
        <f t="shared" si="143"/>
        <v>1.6912715523742005E-3</v>
      </c>
      <c r="Q202" s="13" t="s">
        <v>23</v>
      </c>
      <c r="R202" s="23">
        <v>158.89606702450104</v>
      </c>
      <c r="S202" s="13" t="s">
        <v>23</v>
      </c>
      <c r="T202" s="23">
        <v>159.938940437676</v>
      </c>
      <c r="U202" s="25">
        <v>127</v>
      </c>
      <c r="V202" s="26">
        <v>-5.7533757572126865E-3</v>
      </c>
      <c r="W202" s="26">
        <v>0.37845569887304409</v>
      </c>
      <c r="X202" s="20">
        <f t="shared" ref="X202" si="162">((O202-E202)/E202)</f>
        <v>-1.2423290124547004E-3</v>
      </c>
      <c r="Y202" s="20">
        <f t="shared" ref="Y202" si="163">((T202-J202)/J202)</f>
        <v>-5.9730240044997517E-3</v>
      </c>
      <c r="Z202" s="20">
        <f t="shared" ref="Z202" si="164">((U202-K202)/K202)</f>
        <v>7.9365079365079361E-3</v>
      </c>
      <c r="AA202" s="20">
        <f t="shared" ref="AA202" si="165">V202-L202</f>
        <v>1.0440542924334828E-3</v>
      </c>
      <c r="AB202" s="21">
        <f t="shared" ref="AB202" si="166">W202-M202</f>
        <v>-7.6663011269559322E-3</v>
      </c>
    </row>
    <row r="203" spans="1:31" ht="14.4" customHeight="1">
      <c r="A203" s="237">
        <v>180</v>
      </c>
      <c r="B203" s="236" t="s">
        <v>261</v>
      </c>
      <c r="C203" s="12" t="s">
        <v>55</v>
      </c>
      <c r="D203" s="13" t="s">
        <v>23</v>
      </c>
      <c r="E203" s="182">
        <v>15096532453.540001</v>
      </c>
      <c r="F203" s="24">
        <f t="shared" si="142"/>
        <v>7.6045047260595675E-2</v>
      </c>
      <c r="G203" s="13" t="s">
        <v>23</v>
      </c>
      <c r="H203" s="202">
        <v>13896.93</v>
      </c>
      <c r="I203" s="13" t="s">
        <v>23</v>
      </c>
      <c r="J203" s="23">
        <v>14027.55</v>
      </c>
      <c r="K203" s="25">
        <v>10345</v>
      </c>
      <c r="L203" s="50">
        <v>-6.7999999999999996E-3</v>
      </c>
      <c r="M203" s="50">
        <v>0.4415</v>
      </c>
      <c r="N203" s="13" t="s">
        <v>23</v>
      </c>
      <c r="O203" s="182">
        <v>15048608248.84</v>
      </c>
      <c r="P203" s="24">
        <f t="shared" si="143"/>
        <v>7.559055453232548E-2</v>
      </c>
      <c r="Q203" s="13" t="s">
        <v>23</v>
      </c>
      <c r="R203" s="202">
        <v>13731.27</v>
      </c>
      <c r="S203" s="13" t="s">
        <v>23</v>
      </c>
      <c r="T203" s="23">
        <v>13852.34</v>
      </c>
      <c r="U203" s="25">
        <v>10503</v>
      </c>
      <c r="V203" s="50">
        <v>-1.2500000000000001E-2</v>
      </c>
      <c r="W203" s="50">
        <v>0.42349999999999999</v>
      </c>
      <c r="X203" s="20">
        <f t="shared" si="146"/>
        <v>-3.1745173832129223E-3</v>
      </c>
      <c r="Y203" s="20">
        <f t="shared" ref="Y203:Z207" si="167">((T203-J203)/J203)</f>
        <v>-1.2490420636533047E-2</v>
      </c>
      <c r="Z203" s="20">
        <f t="shared" si="167"/>
        <v>1.52730787820203E-2</v>
      </c>
      <c r="AA203" s="20">
        <f t="shared" ref="AA203:AB207" si="168">V203-L203</f>
        <v>-5.7000000000000011E-3</v>
      </c>
      <c r="AB203" s="21">
        <f t="shared" si="168"/>
        <v>-1.8000000000000016E-2</v>
      </c>
    </row>
    <row r="204" spans="1:31" ht="13.2" customHeight="1">
      <c r="A204" s="237">
        <v>181</v>
      </c>
      <c r="B204" s="236" t="s">
        <v>262</v>
      </c>
      <c r="C204" s="34" t="s">
        <v>130</v>
      </c>
      <c r="D204" s="13" t="s">
        <v>23</v>
      </c>
      <c r="E204" s="75">
        <v>375027759.49000001</v>
      </c>
      <c r="F204" s="24">
        <f t="shared" si="142"/>
        <v>1.8891095542781357E-3</v>
      </c>
      <c r="G204" s="13" t="s">
        <v>23</v>
      </c>
      <c r="H204" s="23">
        <v>1984.4575</v>
      </c>
      <c r="I204" s="13" t="s">
        <v>23</v>
      </c>
      <c r="J204" s="23">
        <v>2013.8162</v>
      </c>
      <c r="K204" s="25">
        <v>237</v>
      </c>
      <c r="L204" s="50">
        <v>-1.2999999999999999E-3</v>
      </c>
      <c r="M204" s="50">
        <v>0.31440000000000001</v>
      </c>
      <c r="N204" s="13" t="s">
        <v>23</v>
      </c>
      <c r="O204" s="33">
        <v>374978525.25999999</v>
      </c>
      <c r="P204" s="24">
        <f t="shared" si="143"/>
        <v>1.8835519001766782E-3</v>
      </c>
      <c r="Q204" s="13" t="s">
        <v>23</v>
      </c>
      <c r="R204" s="23">
        <v>1978.298</v>
      </c>
      <c r="S204" s="13" t="s">
        <v>23</v>
      </c>
      <c r="T204" s="23">
        <v>2007.2085999999999</v>
      </c>
      <c r="U204" s="25">
        <v>241</v>
      </c>
      <c r="V204" s="26">
        <v>-3.0999999999999999E-3</v>
      </c>
      <c r="W204" s="26">
        <v>0.30549999999999999</v>
      </c>
      <c r="X204" s="20">
        <f t="shared" si="146"/>
        <v>-1.312815618421758E-4</v>
      </c>
      <c r="Y204" s="20">
        <f t="shared" si="167"/>
        <v>-3.2811336009711551E-3</v>
      </c>
      <c r="Z204" s="20">
        <f t="shared" si="167"/>
        <v>1.6877637130801686E-2</v>
      </c>
      <c r="AA204" s="20">
        <f t="shared" si="168"/>
        <v>-1.8E-3</v>
      </c>
      <c r="AB204" s="21">
        <f t="shared" si="168"/>
        <v>-8.900000000000019E-3</v>
      </c>
    </row>
    <row r="205" spans="1:31" ht="15" customHeight="1">
      <c r="A205" s="237">
        <v>182</v>
      </c>
      <c r="B205" s="236" t="s">
        <v>263</v>
      </c>
      <c r="C205" s="34" t="s">
        <v>105</v>
      </c>
      <c r="D205" s="13" t="s">
        <v>23</v>
      </c>
      <c r="E205" s="75">
        <v>901484938.72000003</v>
      </c>
      <c r="F205" s="24">
        <f t="shared" si="142"/>
        <v>4.5410073459354189E-3</v>
      </c>
      <c r="G205" s="13" t="s">
        <v>23</v>
      </c>
      <c r="H205" s="23">
        <v>1.7013</v>
      </c>
      <c r="I205" s="13" t="s">
        <v>23</v>
      </c>
      <c r="J205" s="23">
        <v>1.7013</v>
      </c>
      <c r="K205" s="25">
        <v>48</v>
      </c>
      <c r="L205" s="50">
        <v>1.99E-3</v>
      </c>
      <c r="M205" s="50">
        <v>0.117435</v>
      </c>
      <c r="N205" s="13" t="s">
        <v>23</v>
      </c>
      <c r="O205" s="33">
        <v>862888508.12</v>
      </c>
      <c r="P205" s="24">
        <f t="shared" si="143"/>
        <v>4.3343689828187074E-3</v>
      </c>
      <c r="Q205" s="13" t="s">
        <v>23</v>
      </c>
      <c r="R205" s="23">
        <v>1.63</v>
      </c>
      <c r="S205" s="13" t="s">
        <v>23</v>
      </c>
      <c r="T205" s="23">
        <v>1.63</v>
      </c>
      <c r="U205" s="25">
        <v>47</v>
      </c>
      <c r="V205" s="26">
        <v>-4.3499999999999997E-2</v>
      </c>
      <c r="W205" s="26">
        <v>6.9599999999999995E-2</v>
      </c>
      <c r="X205" s="20">
        <f t="shared" si="146"/>
        <v>-4.2814282238372504E-2</v>
      </c>
      <c r="Y205" s="20">
        <f t="shared" si="167"/>
        <v>-4.1909128313642588E-2</v>
      </c>
      <c r="Z205" s="20">
        <f t="shared" si="167"/>
        <v>-2.0833333333333332E-2</v>
      </c>
      <c r="AA205" s="20">
        <f t="shared" si="168"/>
        <v>-4.5489999999999996E-2</v>
      </c>
      <c r="AB205" s="21">
        <f t="shared" si="168"/>
        <v>-4.7835000000000003E-2</v>
      </c>
    </row>
    <row r="206" spans="1:31" ht="15" customHeight="1">
      <c r="A206" s="237">
        <v>183</v>
      </c>
      <c r="B206" s="236" t="s">
        <v>264</v>
      </c>
      <c r="C206" s="12" t="s">
        <v>58</v>
      </c>
      <c r="D206" s="13" t="s">
        <v>23</v>
      </c>
      <c r="E206" s="75">
        <v>48295860069.080002</v>
      </c>
      <c r="F206" s="24">
        <f t="shared" si="142"/>
        <v>0.24327844640794308</v>
      </c>
      <c r="G206" s="13" t="s">
        <v>23</v>
      </c>
      <c r="H206" s="23">
        <v>2.9561199999999999</v>
      </c>
      <c r="I206" s="13" t="s">
        <v>23</v>
      </c>
      <c r="J206" s="23">
        <v>2.97715</v>
      </c>
      <c r="K206" s="25">
        <v>4772</v>
      </c>
      <c r="L206" s="50">
        <v>-1.1999999999999999E-3</v>
      </c>
      <c r="M206" s="50">
        <v>0.46450000000000002</v>
      </c>
      <c r="N206" s="13" t="s">
        <v>23</v>
      </c>
      <c r="O206" s="75">
        <v>49150841055.279999</v>
      </c>
      <c r="P206" s="58">
        <f t="shared" si="143"/>
        <v>0.24688923185871331</v>
      </c>
      <c r="Q206" s="13" t="s">
        <v>23</v>
      </c>
      <c r="R206" s="23">
        <v>2.9329299999999998</v>
      </c>
      <c r="S206" s="13" t="s">
        <v>23</v>
      </c>
      <c r="T206" s="23">
        <v>2.9538600000000002</v>
      </c>
      <c r="U206" s="25">
        <v>4852</v>
      </c>
      <c r="V206" s="50">
        <v>-7.7999999999999996E-3</v>
      </c>
      <c r="W206" s="50">
        <v>0.4531</v>
      </c>
      <c r="X206" s="20">
        <f t="shared" si="146"/>
        <v>1.7702987067153883E-2</v>
      </c>
      <c r="Y206" s="20">
        <f t="shared" si="167"/>
        <v>-7.8229178912717912E-3</v>
      </c>
      <c r="Z206" s="20">
        <f t="shared" si="167"/>
        <v>1.6764459346186086E-2</v>
      </c>
      <c r="AA206" s="20">
        <f t="shared" si="168"/>
        <v>-6.6E-3</v>
      </c>
      <c r="AB206" s="21">
        <f t="shared" si="168"/>
        <v>-1.1400000000000021E-2</v>
      </c>
    </row>
    <row r="207" spans="1:31" ht="14.4" customHeight="1">
      <c r="A207" s="237">
        <v>184</v>
      </c>
      <c r="B207" s="236" t="s">
        <v>265</v>
      </c>
      <c r="C207" s="12" t="s">
        <v>58</v>
      </c>
      <c r="D207" s="13" t="s">
        <v>23</v>
      </c>
      <c r="E207" s="75">
        <v>5570535118.1700001</v>
      </c>
      <c r="F207" s="24">
        <f t="shared" si="142"/>
        <v>2.8060192473451907E-2</v>
      </c>
      <c r="G207" s="13" t="s">
        <v>23</v>
      </c>
      <c r="H207" s="23">
        <v>2.2754099999999999</v>
      </c>
      <c r="I207" s="13" t="s">
        <v>23</v>
      </c>
      <c r="J207" s="23">
        <v>2.2913700000000001</v>
      </c>
      <c r="K207" s="25">
        <v>3193</v>
      </c>
      <c r="L207" s="50">
        <v>-2.3999999999999998E-3</v>
      </c>
      <c r="M207" s="50">
        <v>0.44529999999999997</v>
      </c>
      <c r="N207" s="13" t="s">
        <v>23</v>
      </c>
      <c r="O207" s="75">
        <v>5585865120.21</v>
      </c>
      <c r="P207" s="58">
        <f t="shared" si="143"/>
        <v>2.805831841705338E-2</v>
      </c>
      <c r="Q207" s="13" t="s">
        <v>23</v>
      </c>
      <c r="R207" s="23">
        <v>2.2671600000000001</v>
      </c>
      <c r="S207" s="13" t="s">
        <v>23</v>
      </c>
      <c r="T207" s="23">
        <v>2.2828200000000001</v>
      </c>
      <c r="U207" s="25">
        <v>3221</v>
      </c>
      <c r="V207" s="50">
        <v>-3.5999999999999999E-3</v>
      </c>
      <c r="W207" s="50">
        <v>0.44009999999999999</v>
      </c>
      <c r="X207" s="20">
        <f t="shared" si="146"/>
        <v>2.7519801445998397E-3</v>
      </c>
      <c r="Y207" s="20">
        <f t="shared" si="167"/>
        <v>-3.7313921365820699E-3</v>
      </c>
      <c r="Z207" s="20">
        <f t="shared" si="167"/>
        <v>8.7691825869088639E-3</v>
      </c>
      <c r="AA207" s="20">
        <f t="shared" si="168"/>
        <v>-1.2000000000000001E-3</v>
      </c>
      <c r="AB207" s="21">
        <f t="shared" si="168"/>
        <v>-5.1999999999999824E-3</v>
      </c>
    </row>
    <row r="208" spans="1:31" ht="14.4" customHeight="1">
      <c r="A208" s="237">
        <v>185</v>
      </c>
      <c r="B208" s="236" t="s">
        <v>266</v>
      </c>
      <c r="C208" s="12" t="s">
        <v>135</v>
      </c>
      <c r="D208" s="13" t="s">
        <v>23</v>
      </c>
      <c r="E208" s="62">
        <v>12847576530.7689</v>
      </c>
      <c r="F208" s="24">
        <f t="shared" ref="F208" si="169">(E208/$E$210)</f>
        <v>6.4716488205034423E-2</v>
      </c>
      <c r="G208" s="13" t="s">
        <v>23</v>
      </c>
      <c r="H208" s="23">
        <v>869.63</v>
      </c>
      <c r="I208" s="13" t="s">
        <v>23</v>
      </c>
      <c r="J208" s="23">
        <v>879</v>
      </c>
      <c r="K208" s="25">
        <v>42</v>
      </c>
      <c r="L208" s="50">
        <v>-5.1390457174099735E-3</v>
      </c>
      <c r="M208" s="50">
        <v>0.26440051350203619</v>
      </c>
      <c r="N208" s="13" t="s">
        <v>23</v>
      </c>
      <c r="O208" s="62">
        <v>12729240295.299999</v>
      </c>
      <c r="P208" s="58">
        <f t="shared" ref="P208" si="170">(O208/$O$210)</f>
        <v>6.3940154251215894E-2</v>
      </c>
      <c r="Q208" s="13" t="s">
        <v>23</v>
      </c>
      <c r="R208" s="23">
        <v>860.35</v>
      </c>
      <c r="S208" s="13" t="s">
        <v>23</v>
      </c>
      <c r="T208" s="23">
        <v>869.52</v>
      </c>
      <c r="U208" s="25">
        <v>43</v>
      </c>
      <c r="V208" s="50">
        <v>-1.0745322443224681E-2</v>
      </c>
      <c r="W208" s="50">
        <v>0.25081412228707811</v>
      </c>
      <c r="X208" s="20">
        <f t="shared" ref="X208" si="171">((O208-E208)/E208)</f>
        <v>-9.2107826861739274E-3</v>
      </c>
      <c r="Y208" s="20">
        <f t="shared" ref="Y208" si="172">((T208-J208)/J208)</f>
        <v>-1.0784982935153604E-2</v>
      </c>
      <c r="Z208" s="20">
        <f t="shared" ref="Z208" si="173">((U208-K208)/K208)</f>
        <v>2.3809523809523808E-2</v>
      </c>
      <c r="AA208" s="20">
        <f t="shared" ref="AA208" si="174">V208-L208</f>
        <v>-5.6062767258147073E-3</v>
      </c>
      <c r="AB208" s="21">
        <f t="shared" ref="AB208" si="175">W208-M208</f>
        <v>-1.3586391214958082E-2</v>
      </c>
    </row>
    <row r="209" spans="1:30" ht="14.4" customHeight="1">
      <c r="A209" s="237">
        <v>186</v>
      </c>
      <c r="B209" s="236" t="s">
        <v>267</v>
      </c>
      <c r="C209" s="12" t="s">
        <v>140</v>
      </c>
      <c r="D209" s="13" t="s">
        <v>23</v>
      </c>
      <c r="E209" s="23">
        <v>8099699454.4300003</v>
      </c>
      <c r="F209" s="24">
        <f>(E209/$E$210)</f>
        <v>4.0800232086694685E-2</v>
      </c>
      <c r="G209" s="13" t="s">
        <v>23</v>
      </c>
      <c r="H209" s="23">
        <v>46.604999999999997</v>
      </c>
      <c r="I209" s="13" t="s">
        <v>23</v>
      </c>
      <c r="J209" s="23">
        <v>47.156100000000002</v>
      </c>
      <c r="K209" s="25">
        <v>6338</v>
      </c>
      <c r="L209" s="50">
        <v>-4.0000000000000002E-4</v>
      </c>
      <c r="M209" s="50">
        <v>0.37340000000000001</v>
      </c>
      <c r="N209" s="13" t="s">
        <v>23</v>
      </c>
      <c r="O209" s="23">
        <v>8095752558.79</v>
      </c>
      <c r="P209" s="58">
        <f>(O209/$O$210)</f>
        <v>4.0665715736377235E-2</v>
      </c>
      <c r="Q209" s="13" t="s">
        <v>23</v>
      </c>
      <c r="R209" s="23">
        <v>46.607900000000001</v>
      </c>
      <c r="S209" s="13" t="s">
        <v>23</v>
      </c>
      <c r="T209" s="23">
        <v>47.158299999999997</v>
      </c>
      <c r="U209" s="25">
        <v>6337</v>
      </c>
      <c r="V209" s="50">
        <v>6.0000000000000001E-3</v>
      </c>
      <c r="W209" s="50">
        <v>0.3735</v>
      </c>
      <c r="X209" s="20">
        <f>((O209-E209)/E209)</f>
        <v>-4.8728914723393253E-4</v>
      </c>
      <c r="Y209" s="20">
        <f>((T209-J209)/J209)</f>
        <v>4.6653561257077505E-5</v>
      </c>
      <c r="Z209" s="20">
        <f>((U209-K209)/K209)</f>
        <v>-1.577784790154623E-4</v>
      </c>
      <c r="AA209" s="20">
        <f>V209-L209</f>
        <v>6.4000000000000003E-3</v>
      </c>
      <c r="AB209" s="21">
        <f>W209-M209</f>
        <v>9.9999999999988987E-5</v>
      </c>
    </row>
    <row r="210" spans="1:30">
      <c r="B210" s="38"/>
      <c r="C210" s="39" t="s">
        <v>63</v>
      </c>
      <c r="D210" s="40" t="s">
        <v>23</v>
      </c>
      <c r="E210" s="92">
        <f>SUM(E179:E209)</f>
        <v>198520916185.45923</v>
      </c>
      <c r="F210" s="42">
        <f>(E210/$E$246)</f>
        <v>2.0284951131976175E-2</v>
      </c>
      <c r="G210" s="13"/>
      <c r="H210" s="43"/>
      <c r="I210" s="13" t="s">
        <v>23</v>
      </c>
      <c r="J210" s="93"/>
      <c r="K210" s="45">
        <f>SUM(K179:K209)</f>
        <v>111295</v>
      </c>
      <c r="L210" s="94"/>
      <c r="M210" s="94"/>
      <c r="N210" s="13" t="s">
        <v>23</v>
      </c>
      <c r="O210" s="92">
        <f>SUM(O179:O209)</f>
        <v>199080537799.26468</v>
      </c>
      <c r="P210" s="42">
        <f>(O210/$O$246)</f>
        <v>2.0252306784459811E-2</v>
      </c>
      <c r="Q210" s="13" t="s">
        <v>23</v>
      </c>
      <c r="R210" s="43"/>
      <c r="S210" s="13" t="s">
        <v>23</v>
      </c>
      <c r="T210" s="93"/>
      <c r="U210" s="45">
        <f>SUM(U179:U209)</f>
        <v>112001</v>
      </c>
      <c r="V210" s="94"/>
      <c r="W210" s="94"/>
      <c r="X210" s="20">
        <f t="shared" ref="X210" si="176">((O210-E210)/E210)</f>
        <v>2.8189554257479306E-3</v>
      </c>
      <c r="Y210" s="20" t="e">
        <f t="shared" ref="Y210" si="177">((T210-J210)/J210)</f>
        <v>#DIV/0!</v>
      </c>
      <c r="Z210" s="20">
        <f t="shared" ref="Z210" si="178">((U210-K210)/K210)</f>
        <v>6.3435015050092095E-3</v>
      </c>
      <c r="AA210" s="20">
        <f t="shared" ref="AA210" si="179">V210-L210</f>
        <v>0</v>
      </c>
      <c r="AB210" s="21">
        <f t="shared" ref="AB210" si="180">W210-M210</f>
        <v>0</v>
      </c>
    </row>
    <row r="211" spans="1:30" ht="5.25" customHeight="1">
      <c r="B211" s="253"/>
      <c r="C211" s="253"/>
      <c r="D211" s="253"/>
      <c r="E211" s="253"/>
      <c r="F211" s="253"/>
      <c r="G211" s="253"/>
      <c r="H211" s="253"/>
      <c r="I211" s="253"/>
      <c r="J211" s="253"/>
      <c r="K211" s="253"/>
      <c r="L211" s="253"/>
      <c r="M211" s="253"/>
      <c r="N211" s="253"/>
      <c r="O211" s="253"/>
      <c r="P211" s="253"/>
      <c r="Q211" s="253"/>
      <c r="R211" s="253"/>
      <c r="S211" s="253"/>
      <c r="T211" s="253"/>
      <c r="U211" s="253"/>
      <c r="V211" s="253"/>
      <c r="W211" s="253"/>
      <c r="X211" s="253"/>
      <c r="Y211" s="253"/>
      <c r="Z211" s="253"/>
      <c r="AA211" s="253"/>
      <c r="AB211" s="253"/>
    </row>
    <row r="212" spans="1:30" ht="15" customHeight="1">
      <c r="A212" s="11"/>
      <c r="B212" s="255" t="s">
        <v>268</v>
      </c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</row>
    <row r="213" spans="1:30" ht="15" customHeight="1">
      <c r="A213" s="203">
        <v>187</v>
      </c>
      <c r="B213" s="210" t="s">
        <v>269</v>
      </c>
      <c r="C213" s="12" t="s">
        <v>149</v>
      </c>
      <c r="D213" s="13" t="s">
        <v>23</v>
      </c>
      <c r="E213" s="191">
        <v>643220386.29999995</v>
      </c>
      <c r="F213" s="24">
        <v>0</v>
      </c>
      <c r="G213" s="13" t="s">
        <v>23</v>
      </c>
      <c r="H213" s="99">
        <v>1112.6166702099999</v>
      </c>
      <c r="I213" s="13" t="s">
        <v>23</v>
      </c>
      <c r="J213" s="99">
        <v>1112.6166702099999</v>
      </c>
      <c r="K213" s="25">
        <v>34</v>
      </c>
      <c r="L213" s="50">
        <v>1.7700000000000001E-3</v>
      </c>
      <c r="M213" s="50">
        <v>0.1114</v>
      </c>
      <c r="N213" s="13" t="s">
        <v>23</v>
      </c>
      <c r="O213" s="191">
        <v>645826818.04999995</v>
      </c>
      <c r="P213" s="58">
        <f>(O213/$O$216)</f>
        <v>3.1393633575736164E-2</v>
      </c>
      <c r="Q213" s="13" t="s">
        <v>23</v>
      </c>
      <c r="R213" s="96">
        <v>1115.78379442</v>
      </c>
      <c r="S213" s="13" t="s">
        <v>23</v>
      </c>
      <c r="T213" s="99">
        <v>1115.78379442</v>
      </c>
      <c r="U213" s="25">
        <v>34</v>
      </c>
      <c r="V213" s="26">
        <v>2.49E-3</v>
      </c>
      <c r="W213" s="26">
        <v>0.11458</v>
      </c>
      <c r="X213" s="20">
        <f>((O213-E213)/E213)</f>
        <v>4.0521597348507424E-3</v>
      </c>
      <c r="Y213" s="20">
        <f t="shared" ref="Y213" si="181">((T213-J213)/J213)</f>
        <v>2.8465546983062321E-3</v>
      </c>
      <c r="Z213" s="20">
        <f t="shared" ref="Z213" si="182">((U213-K213)/K213)</f>
        <v>0</v>
      </c>
      <c r="AA213" s="20">
        <f>V213-L213</f>
        <v>7.1999999999999994E-4</v>
      </c>
      <c r="AB213" s="21">
        <f>W213-M213</f>
        <v>3.1800000000000023E-3</v>
      </c>
    </row>
    <row r="214" spans="1:30">
      <c r="A214" s="203">
        <v>188</v>
      </c>
      <c r="B214" s="210" t="s">
        <v>270</v>
      </c>
      <c r="C214" s="12" t="s">
        <v>271</v>
      </c>
      <c r="D214" s="13" t="s">
        <v>23</v>
      </c>
      <c r="E214" s="191">
        <v>2001042277.77</v>
      </c>
      <c r="F214" s="24">
        <f>(E214/$E$216)</f>
        <v>9.6608603037673033E-2</v>
      </c>
      <c r="G214" s="13" t="s">
        <v>23</v>
      </c>
      <c r="H214" s="99">
        <v>54.503300000000003</v>
      </c>
      <c r="I214" s="13" t="s">
        <v>23</v>
      </c>
      <c r="J214" s="99">
        <v>55.030700000000003</v>
      </c>
      <c r="K214" s="25">
        <v>1571</v>
      </c>
      <c r="L214" s="50">
        <v>5.0000000000000001E-4</v>
      </c>
      <c r="M214" s="50">
        <v>0.36309999999999998</v>
      </c>
      <c r="N214" s="13" t="s">
        <v>23</v>
      </c>
      <c r="O214" s="191">
        <v>2007721692.9100001</v>
      </c>
      <c r="P214" s="58">
        <f>(O214/$O$216)</f>
        <v>9.7595326467835641E-2</v>
      </c>
      <c r="Q214" s="13" t="s">
        <v>23</v>
      </c>
      <c r="R214" s="99">
        <v>54.514699999999998</v>
      </c>
      <c r="S214" s="13" t="s">
        <v>23</v>
      </c>
      <c r="T214" s="99">
        <v>55.039000000000001</v>
      </c>
      <c r="U214" s="25">
        <v>1571</v>
      </c>
      <c r="V214" s="50">
        <v>5.0000000000000001E-4</v>
      </c>
      <c r="W214" s="50">
        <v>0.36330000000000001</v>
      </c>
      <c r="X214" s="20">
        <f>((O214-E214)/E214)</f>
        <v>3.3379680250653042E-3</v>
      </c>
      <c r="Y214" s="20">
        <f t="shared" ref="Y214:Z216" si="183">((T214-J214)/J214)</f>
        <v>1.5082490319037227E-4</v>
      </c>
      <c r="Z214" s="20">
        <f t="shared" si="183"/>
        <v>0</v>
      </c>
      <c r="AA214" s="20">
        <f t="shared" ref="AA214:AB216" si="184">V214-L214</f>
        <v>0</v>
      </c>
      <c r="AB214" s="21">
        <f t="shared" si="184"/>
        <v>2.0000000000003348E-4</v>
      </c>
    </row>
    <row r="215" spans="1:30">
      <c r="A215" s="203">
        <v>189</v>
      </c>
      <c r="B215" s="210" t="s">
        <v>340</v>
      </c>
      <c r="C215" s="12" t="s">
        <v>55</v>
      </c>
      <c r="D215" s="13" t="s">
        <v>23</v>
      </c>
      <c r="E215" s="183">
        <v>18068616053.259998</v>
      </c>
      <c r="F215" s="24">
        <f>(E215/$E$216)</f>
        <v>0.87233726899305386</v>
      </c>
      <c r="G215" s="13" t="s">
        <v>23</v>
      </c>
      <c r="H215" s="99">
        <v>6.97</v>
      </c>
      <c r="I215" s="13" t="s">
        <v>23</v>
      </c>
      <c r="J215" s="99">
        <v>7.08</v>
      </c>
      <c r="K215" s="206">
        <v>18472</v>
      </c>
      <c r="L215" s="50">
        <v>-1.12E-2</v>
      </c>
      <c r="M215" s="50">
        <v>0.56289999999999996</v>
      </c>
      <c r="N215" s="13" t="s">
        <v>23</v>
      </c>
      <c r="O215" s="183">
        <v>17918355550.16</v>
      </c>
      <c r="P215" s="58">
        <f>(O215/$O$216)</f>
        <v>0.87101103995642826</v>
      </c>
      <c r="Q215" s="13" t="s">
        <v>23</v>
      </c>
      <c r="R215" s="99">
        <v>6.88</v>
      </c>
      <c r="S215" s="13" t="s">
        <v>23</v>
      </c>
      <c r="T215" s="99">
        <v>6.98</v>
      </c>
      <c r="U215" s="206">
        <v>18595</v>
      </c>
      <c r="V215" s="50">
        <v>-1.41E-2</v>
      </c>
      <c r="W215" s="50">
        <v>0.54079999999999995</v>
      </c>
      <c r="X215" s="20">
        <f>((O215-E215)/E215)</f>
        <v>-8.3161047120090849E-3</v>
      </c>
      <c r="Y215" s="20">
        <f t="shared" si="183"/>
        <v>-1.4124293785310684E-2</v>
      </c>
      <c r="Z215" s="20">
        <f t="shared" si="183"/>
        <v>6.6587267215244697E-3</v>
      </c>
      <c r="AA215" s="20">
        <f t="shared" si="184"/>
        <v>-2.8999999999999998E-3</v>
      </c>
      <c r="AB215" s="21">
        <f t="shared" si="184"/>
        <v>-2.2100000000000009E-2</v>
      </c>
    </row>
    <row r="216" spans="1:30">
      <c r="B216" s="38"/>
      <c r="C216" s="84" t="s">
        <v>63</v>
      </c>
      <c r="D216" s="84"/>
      <c r="E216" s="92">
        <f>SUM(E213:E215)</f>
        <v>20712878717.329998</v>
      </c>
      <c r="F216" s="42">
        <f>(E216/$E$246)</f>
        <v>2.1164507028119551E-3</v>
      </c>
      <c r="G216" s="40"/>
      <c r="H216" s="43"/>
      <c r="I216" s="43"/>
      <c r="J216" s="93"/>
      <c r="K216" s="45">
        <f>SUM(K213:K215)</f>
        <v>20077</v>
      </c>
      <c r="L216" s="94"/>
      <c r="M216" s="94"/>
      <c r="N216" s="13" t="s">
        <v>23</v>
      </c>
      <c r="O216" s="92">
        <f>SUM(O213:O215)</f>
        <v>20571904061.119999</v>
      </c>
      <c r="P216" s="42">
        <f>(O216/$O$246)</f>
        <v>2.0927636462704778E-3</v>
      </c>
      <c r="Q216" s="13" t="s">
        <v>23</v>
      </c>
      <c r="R216" s="43"/>
      <c r="S216" s="13" t="s">
        <v>23</v>
      </c>
      <c r="T216" s="93"/>
      <c r="U216" s="45">
        <f>SUM(U213:U215)</f>
        <v>20200</v>
      </c>
      <c r="V216" s="94"/>
      <c r="W216" s="94"/>
      <c r="X216" s="20">
        <f>((O216-E216)/E216)</f>
        <v>-6.8061353582903363E-3</v>
      </c>
      <c r="Y216" s="20" t="e">
        <f t="shared" si="183"/>
        <v>#DIV/0!</v>
      </c>
      <c r="Z216" s="20">
        <f t="shared" si="183"/>
        <v>6.126413308761269E-3</v>
      </c>
      <c r="AA216" s="20">
        <f t="shared" si="184"/>
        <v>0</v>
      </c>
      <c r="AB216" s="21">
        <f t="shared" si="184"/>
        <v>0</v>
      </c>
    </row>
    <row r="217" spans="1:30" ht="6" customHeight="1">
      <c r="B217" s="253"/>
      <c r="C217" s="253"/>
      <c r="D217" s="253"/>
      <c r="E217" s="253"/>
      <c r="F217" s="253"/>
      <c r="G217" s="253"/>
      <c r="H217" s="253"/>
      <c r="I217" s="253"/>
      <c r="J217" s="253"/>
      <c r="K217" s="253"/>
      <c r="L217" s="253"/>
      <c r="M217" s="253"/>
      <c r="N217" s="253"/>
      <c r="O217" s="253"/>
      <c r="P217" s="253"/>
      <c r="Q217" s="253"/>
      <c r="R217" s="253"/>
      <c r="S217" s="253"/>
      <c r="T217" s="253"/>
      <c r="U217" s="253"/>
      <c r="V217" s="253"/>
      <c r="W217" s="253"/>
      <c r="X217" s="253"/>
      <c r="Y217" s="253"/>
      <c r="Z217" s="253"/>
      <c r="AA217" s="253"/>
      <c r="AB217" s="253"/>
    </row>
    <row r="218" spans="1:30" ht="15" customHeight="1">
      <c r="A218" s="11"/>
      <c r="B218" s="256" t="s">
        <v>272</v>
      </c>
      <c r="C218" s="256"/>
      <c r="D218" s="256"/>
      <c r="E218" s="256"/>
      <c r="F218" s="256"/>
      <c r="G218" s="256"/>
      <c r="H218" s="256"/>
      <c r="I218" s="256"/>
      <c r="J218" s="256"/>
      <c r="K218" s="256"/>
      <c r="L218" s="256"/>
      <c r="M218" s="256"/>
      <c r="N218" s="256"/>
      <c r="O218" s="256"/>
      <c r="P218" s="256"/>
      <c r="Q218" s="256"/>
      <c r="R218" s="256"/>
      <c r="S218" s="256"/>
      <c r="T218" s="256"/>
      <c r="U218" s="256"/>
      <c r="V218" s="256"/>
      <c r="W218" s="256"/>
      <c r="X218" s="256"/>
      <c r="Y218" s="256"/>
      <c r="Z218" s="256"/>
      <c r="AA218" s="256"/>
      <c r="AB218" s="256"/>
    </row>
    <row r="219" spans="1:30">
      <c r="A219" s="68"/>
      <c r="B219" s="257" t="s">
        <v>273</v>
      </c>
      <c r="C219" s="257"/>
      <c r="D219" s="257"/>
      <c r="E219" s="257"/>
      <c r="F219" s="257"/>
      <c r="G219" s="257"/>
      <c r="H219" s="257"/>
      <c r="I219" s="257"/>
      <c r="J219" s="257"/>
      <c r="K219" s="257"/>
      <c r="L219" s="257"/>
      <c r="M219" s="257"/>
      <c r="N219" s="257"/>
      <c r="O219" s="257"/>
      <c r="P219" s="257"/>
      <c r="Q219" s="257"/>
      <c r="R219" s="257"/>
      <c r="S219" s="257"/>
      <c r="T219" s="257"/>
      <c r="U219" s="257"/>
      <c r="V219" s="257"/>
      <c r="W219" s="257"/>
      <c r="X219" s="257"/>
      <c r="Y219" s="257"/>
      <c r="Z219" s="257"/>
      <c r="AA219" s="257"/>
      <c r="AB219" s="257"/>
    </row>
    <row r="220" spans="1:30">
      <c r="A220" s="234">
        <v>190</v>
      </c>
      <c r="B220" s="210" t="s">
        <v>274</v>
      </c>
      <c r="C220" s="12" t="s">
        <v>275</v>
      </c>
      <c r="D220" s="13" t="s">
        <v>23</v>
      </c>
      <c r="E220" s="54">
        <v>17013603750.359997</v>
      </c>
      <c r="F220" s="24">
        <f>(E220/$E$245)</f>
        <v>0.11164121058202414</v>
      </c>
      <c r="G220" s="13" t="s">
        <v>23</v>
      </c>
      <c r="H220" s="97">
        <v>3.8843892275438048</v>
      </c>
      <c r="I220" s="13" t="s">
        <v>23</v>
      </c>
      <c r="J220" s="97">
        <v>3.9541522467158048</v>
      </c>
      <c r="K220" s="55">
        <v>17407</v>
      </c>
      <c r="L220" s="56">
        <v>-2.4838167870009759E-3</v>
      </c>
      <c r="M220" s="56">
        <v>0.40096463037634411</v>
      </c>
      <c r="N220" s="13" t="s">
        <v>23</v>
      </c>
      <c r="O220" s="54">
        <v>16743042202.640001</v>
      </c>
      <c r="P220" s="24">
        <f>(O220/$O$245)</f>
        <v>0.11015638992516141</v>
      </c>
      <c r="Q220" s="13" t="s">
        <v>23</v>
      </c>
      <c r="R220" s="97">
        <v>3.8321193760801888</v>
      </c>
      <c r="S220" s="13" t="s">
        <v>23</v>
      </c>
      <c r="T220" s="97">
        <v>3.9009436369581891</v>
      </c>
      <c r="U220" s="55">
        <v>17652</v>
      </c>
      <c r="V220" s="56">
        <v>-1.3456388572941456E-2</v>
      </c>
      <c r="W220" s="56">
        <v>0.38324311491935475</v>
      </c>
      <c r="X220" s="27">
        <f>((O220-E220)/E220)</f>
        <v>-1.5902659524104093E-2</v>
      </c>
      <c r="Y220" s="27">
        <f>((T220-J220)/J220)</f>
        <v>-1.3456388737132988E-2</v>
      </c>
      <c r="Z220" s="27">
        <f>((U220-K220)/K220)</f>
        <v>1.4074797495260527E-2</v>
      </c>
      <c r="AA220" s="27">
        <f>V220-L220</f>
        <v>-1.097257178594048E-2</v>
      </c>
      <c r="AB220" s="51">
        <f>W220-M220</f>
        <v>-1.7721515456989356E-2</v>
      </c>
    </row>
    <row r="221" spans="1:30" ht="16.95" customHeight="1">
      <c r="A221" s="203">
        <v>191</v>
      </c>
      <c r="B221" s="210" t="s">
        <v>276</v>
      </c>
      <c r="C221" s="12" t="s">
        <v>55</v>
      </c>
      <c r="D221" s="13" t="s">
        <v>23</v>
      </c>
      <c r="E221" s="204">
        <v>34550040547.580002</v>
      </c>
      <c r="F221" s="24">
        <f>(E221/$E$245)</f>
        <v>0.22671318839832716</v>
      </c>
      <c r="G221" s="13" t="s">
        <v>23</v>
      </c>
      <c r="H221" s="97">
        <v>1481.19</v>
      </c>
      <c r="I221" s="13" t="s">
        <v>23</v>
      </c>
      <c r="J221" s="97">
        <v>1501.06</v>
      </c>
      <c r="K221" s="55">
        <v>12531</v>
      </c>
      <c r="L221" s="56">
        <v>-5.5999999999999999E-3</v>
      </c>
      <c r="M221" s="56">
        <v>0.57869999999999999</v>
      </c>
      <c r="N221" s="13" t="s">
        <v>23</v>
      </c>
      <c r="O221" s="204">
        <v>34236125841.240002</v>
      </c>
      <c r="P221" s="24">
        <f>(O221/$O$245)</f>
        <v>0.2252474778508218</v>
      </c>
      <c r="Q221" s="13" t="s">
        <v>23</v>
      </c>
      <c r="R221" s="97">
        <v>1467.81</v>
      </c>
      <c r="S221" s="13" t="s">
        <v>23</v>
      </c>
      <c r="T221" s="97">
        <v>1487.44</v>
      </c>
      <c r="U221" s="55">
        <v>12740</v>
      </c>
      <c r="V221" s="56">
        <v>-9.1000000000000004E-3</v>
      </c>
      <c r="W221" s="56">
        <v>0.56440000000000001</v>
      </c>
      <c r="X221" s="27">
        <f>((O221-E221)/E221)</f>
        <v>-9.0857984929915737E-3</v>
      </c>
      <c r="Y221" s="27">
        <f>((T221-J221)/J221)</f>
        <v>-9.0735879978148058E-3</v>
      </c>
      <c r="Z221" s="27">
        <f>((U221-K221)/K221)</f>
        <v>1.6678636980288885E-2</v>
      </c>
      <c r="AA221" s="27">
        <f>V221-L221</f>
        <v>-3.5000000000000005E-3</v>
      </c>
      <c r="AB221" s="51">
        <f>W221-M221</f>
        <v>-1.4299999999999979E-2</v>
      </c>
    </row>
    <row r="222" spans="1:30" ht="6" customHeight="1">
      <c r="B222" s="253"/>
      <c r="C222" s="253"/>
      <c r="D222" s="253"/>
      <c r="E222" s="253"/>
      <c r="F222" s="253"/>
      <c r="G222" s="253"/>
      <c r="H222" s="253"/>
      <c r="I222" s="253"/>
      <c r="J222" s="253"/>
      <c r="K222" s="253"/>
      <c r="L222" s="253"/>
      <c r="M222" s="253"/>
      <c r="N222" s="253"/>
      <c r="O222" s="253"/>
      <c r="P222" s="253"/>
      <c r="Q222" s="253"/>
      <c r="R222" s="253"/>
      <c r="S222" s="253"/>
      <c r="T222" s="253"/>
      <c r="U222" s="253"/>
      <c r="V222" s="253"/>
      <c r="W222" s="253"/>
      <c r="X222" s="253"/>
      <c r="Y222" s="253"/>
      <c r="Z222" s="253"/>
      <c r="AA222" s="253"/>
      <c r="AB222" s="253"/>
    </row>
    <row r="223" spans="1:30" ht="15" customHeight="1">
      <c r="A223" s="68"/>
      <c r="B223" s="257" t="s">
        <v>205</v>
      </c>
      <c r="C223" s="257"/>
      <c r="D223" s="257"/>
      <c r="E223" s="257"/>
      <c r="F223" s="257"/>
      <c r="G223" s="257"/>
      <c r="H223" s="257"/>
      <c r="I223" s="257"/>
      <c r="J223" s="257"/>
      <c r="K223" s="257"/>
      <c r="L223" s="257"/>
      <c r="M223" s="257"/>
      <c r="N223" s="257"/>
      <c r="O223" s="257"/>
      <c r="P223" s="257"/>
      <c r="Q223" s="257"/>
      <c r="R223" s="257"/>
      <c r="S223" s="257"/>
      <c r="T223" s="257"/>
      <c r="U223" s="257"/>
      <c r="V223" s="257"/>
      <c r="W223" s="257"/>
      <c r="X223" s="257"/>
      <c r="Y223" s="257"/>
      <c r="Z223" s="257"/>
      <c r="AA223" s="257"/>
      <c r="AB223" s="257"/>
    </row>
    <row r="224" spans="1:30">
      <c r="A224" s="203">
        <v>192</v>
      </c>
      <c r="B224" s="210" t="s">
        <v>337</v>
      </c>
      <c r="C224" s="177" t="s">
        <v>68</v>
      </c>
      <c r="D224" s="13" t="s">
        <v>23</v>
      </c>
      <c r="E224" s="182">
        <v>909506283.96000004</v>
      </c>
      <c r="F224" s="24">
        <f>(E224/$E$245)</f>
        <v>5.9680702608995535E-3</v>
      </c>
      <c r="G224" s="13" t="s">
        <v>23</v>
      </c>
      <c r="H224" s="99">
        <v>1.01</v>
      </c>
      <c r="I224" s="13" t="s">
        <v>23</v>
      </c>
      <c r="J224" s="99">
        <v>1.01</v>
      </c>
      <c r="K224" s="186">
        <v>132</v>
      </c>
      <c r="L224" s="181">
        <v>0.2019</v>
      </c>
      <c r="M224" s="181">
        <v>0.2054</v>
      </c>
      <c r="N224" s="13" t="s">
        <v>23</v>
      </c>
      <c r="O224" s="182">
        <v>913308113.13</v>
      </c>
      <c r="P224" s="24">
        <f t="shared" ref="P224:P238" si="185">(O224/$O$245)</f>
        <v>6.0088676486701013E-3</v>
      </c>
      <c r="Q224" s="13" t="s">
        <v>23</v>
      </c>
      <c r="R224" s="99">
        <v>1.01</v>
      </c>
      <c r="S224" s="13" t="s">
        <v>23</v>
      </c>
      <c r="T224" s="99">
        <v>1.01</v>
      </c>
      <c r="U224" s="186">
        <v>132</v>
      </c>
      <c r="V224" s="181">
        <v>0.19839999999999999</v>
      </c>
      <c r="W224" s="181">
        <v>0.20910000000000001</v>
      </c>
      <c r="X224" s="20">
        <f>((O224-E224)/E224)</f>
        <v>4.1801021466797922E-3</v>
      </c>
      <c r="Y224" s="20">
        <f t="shared" ref="Y224:Z226" si="186">((T224-J224)/J224)</f>
        <v>0</v>
      </c>
      <c r="Z224" s="20">
        <f t="shared" si="186"/>
        <v>0</v>
      </c>
      <c r="AA224" s="20">
        <f t="shared" ref="AA224:AB226" si="187">V224-L224</f>
        <v>-3.5000000000000031E-3</v>
      </c>
      <c r="AB224" s="21">
        <f t="shared" si="187"/>
        <v>3.7000000000000088E-3</v>
      </c>
      <c r="AD224" s="98"/>
    </row>
    <row r="225" spans="1:30">
      <c r="A225" s="203">
        <v>193</v>
      </c>
      <c r="B225" s="210" t="s">
        <v>277</v>
      </c>
      <c r="C225" s="12" t="s">
        <v>27</v>
      </c>
      <c r="D225" s="13" t="s">
        <v>23</v>
      </c>
      <c r="E225" s="182">
        <v>1922136612.25</v>
      </c>
      <c r="F225" s="24">
        <f>(E225/$E$245)</f>
        <v>1.261282803127939E-2</v>
      </c>
      <c r="G225" s="13" t="s">
        <v>23</v>
      </c>
      <c r="H225" s="99">
        <v>1.252248179</v>
      </c>
      <c r="I225" s="13" t="s">
        <v>23</v>
      </c>
      <c r="J225" s="99">
        <v>1.252248179</v>
      </c>
      <c r="K225" s="25">
        <v>990</v>
      </c>
      <c r="L225" s="50">
        <v>0.13780000000000001</v>
      </c>
      <c r="M225" s="50">
        <v>0.13750000000000001</v>
      </c>
      <c r="N225" s="13" t="s">
        <v>23</v>
      </c>
      <c r="O225" s="182">
        <v>1955477503.2</v>
      </c>
      <c r="P225" s="24">
        <f t="shared" ref="P225" si="188">(O225/$O$245)</f>
        <v>1.2865543771872904E-2</v>
      </c>
      <c r="Q225" s="13" t="s">
        <v>23</v>
      </c>
      <c r="R225" s="99">
        <v>1.2548481789999999</v>
      </c>
      <c r="S225" s="13" t="s">
        <v>23</v>
      </c>
      <c r="T225" s="99">
        <v>1.2548481789999999</v>
      </c>
      <c r="U225" s="25">
        <v>990</v>
      </c>
      <c r="V225" s="50">
        <v>0.10829999999999999</v>
      </c>
      <c r="W225" s="50">
        <v>0.1371</v>
      </c>
      <c r="X225" s="20">
        <f>((O225-E225)/E225)</f>
        <v>1.7345744697600928E-2</v>
      </c>
      <c r="Y225" s="20">
        <f t="shared" si="186"/>
        <v>2.076265746360439E-3</v>
      </c>
      <c r="Z225" s="20">
        <f t="shared" si="186"/>
        <v>0</v>
      </c>
      <c r="AA225" s="20">
        <f t="shared" si="187"/>
        <v>-2.9500000000000012E-2</v>
      </c>
      <c r="AB225" s="21">
        <f t="shared" si="187"/>
        <v>-4.0000000000001146E-4</v>
      </c>
      <c r="AD225" s="98"/>
    </row>
    <row r="226" spans="1:30" ht="15" customHeight="1">
      <c r="A226" s="203">
        <v>194</v>
      </c>
      <c r="B226" s="210" t="s">
        <v>278</v>
      </c>
      <c r="C226" s="12" t="s">
        <v>279</v>
      </c>
      <c r="D226" s="13" t="s">
        <v>23</v>
      </c>
      <c r="E226" s="75">
        <v>258417819.24000001</v>
      </c>
      <c r="F226" s="24">
        <f>(E226/$E$245)</f>
        <v>1.6957064828378786E-3</v>
      </c>
      <c r="G226" s="13" t="s">
        <v>23</v>
      </c>
      <c r="H226" s="99">
        <v>1050.74</v>
      </c>
      <c r="I226" s="205" t="s">
        <v>23</v>
      </c>
      <c r="J226" s="99">
        <v>1050.74</v>
      </c>
      <c r="K226" s="25">
        <v>15</v>
      </c>
      <c r="L226" s="50">
        <v>3.8E-3</v>
      </c>
      <c r="M226" s="50">
        <v>0.11509999999999999</v>
      </c>
      <c r="N226" s="13" t="s">
        <v>23</v>
      </c>
      <c r="O226" s="33">
        <v>258669092.69</v>
      </c>
      <c r="P226" s="24">
        <f t="shared" si="185"/>
        <v>1.7018444492396063E-3</v>
      </c>
      <c r="Q226" s="13" t="s">
        <v>23</v>
      </c>
      <c r="R226" s="96">
        <v>1051.77</v>
      </c>
      <c r="S226" s="205" t="s">
        <v>23</v>
      </c>
      <c r="T226" s="96">
        <v>1051.77</v>
      </c>
      <c r="U226" s="25">
        <v>15</v>
      </c>
      <c r="V226" s="26">
        <v>5.3E-3</v>
      </c>
      <c r="W226" s="26">
        <v>0.1166</v>
      </c>
      <c r="X226" s="20">
        <f>((O226-E226)/E226)</f>
        <v>9.7235341873473224E-4</v>
      </c>
      <c r="Y226" s="20">
        <f t="shared" si="186"/>
        <v>9.802615299693289E-4</v>
      </c>
      <c r="Z226" s="20">
        <f t="shared" si="186"/>
        <v>0</v>
      </c>
      <c r="AA226" s="20">
        <f t="shared" si="187"/>
        <v>1.5E-3</v>
      </c>
      <c r="AB226" s="21">
        <f t="shared" si="187"/>
        <v>1.5000000000000013E-3</v>
      </c>
      <c r="AD226" s="98"/>
    </row>
    <row r="227" spans="1:30">
      <c r="A227" s="203">
        <v>195</v>
      </c>
      <c r="B227" s="210" t="s">
        <v>280</v>
      </c>
      <c r="C227" s="12" t="s">
        <v>83</v>
      </c>
      <c r="D227" s="13" t="s">
        <v>23</v>
      </c>
      <c r="E227" s="75">
        <v>403822255.22000003</v>
      </c>
      <c r="F227" s="24">
        <f>(E227/$E$245)</f>
        <v>2.6498328099224711E-3</v>
      </c>
      <c r="G227" s="13" t="s">
        <v>23</v>
      </c>
      <c r="H227" s="99">
        <v>131.01</v>
      </c>
      <c r="I227" s="13" t="s">
        <v>23</v>
      </c>
      <c r="J227" s="99">
        <v>131.01</v>
      </c>
      <c r="K227" s="25">
        <v>94</v>
      </c>
      <c r="L227" s="50">
        <v>2.7000000000000001E-3</v>
      </c>
      <c r="M227" s="50">
        <v>0.14849999999999999</v>
      </c>
      <c r="N227" s="13" t="s">
        <v>23</v>
      </c>
      <c r="O227" s="75">
        <v>405193475.36000001</v>
      </c>
      <c r="P227" s="24">
        <f t="shared" si="185"/>
        <v>2.6658626267960766E-3</v>
      </c>
      <c r="Q227" s="13" t="s">
        <v>23</v>
      </c>
      <c r="R227" s="99">
        <v>131.37</v>
      </c>
      <c r="S227" s="13" t="s">
        <v>23</v>
      </c>
      <c r="T227" s="99">
        <v>131.37</v>
      </c>
      <c r="U227" s="25">
        <v>95</v>
      </c>
      <c r="V227" s="50">
        <v>2.7000000000000001E-3</v>
      </c>
      <c r="W227" s="50">
        <v>0.14849999999999999</v>
      </c>
      <c r="X227" s="20">
        <f t="shared" ref="X227:X246" si="189">((O227-E227)/E227)</f>
        <v>3.3956031949079995E-3</v>
      </c>
      <c r="Y227" s="20">
        <f t="shared" ref="Y227:Y245" si="190">((T227-J227)/J227)</f>
        <v>2.7478818410809377E-3</v>
      </c>
      <c r="Z227" s="20">
        <f t="shared" ref="Z227:Z245" si="191">((U227-K227)/K227)</f>
        <v>1.0638297872340425E-2</v>
      </c>
      <c r="AA227" s="20">
        <f t="shared" ref="AA227:AA245" si="192">V227-L227</f>
        <v>0</v>
      </c>
      <c r="AB227" s="21">
        <f t="shared" ref="AB227:AB245" si="193">W227-M227</f>
        <v>0</v>
      </c>
    </row>
    <row r="228" spans="1:30">
      <c r="A228" s="203">
        <v>196</v>
      </c>
      <c r="B228" s="210" t="s">
        <v>281</v>
      </c>
      <c r="C228" s="12" t="s">
        <v>282</v>
      </c>
      <c r="D228" s="13" t="s">
        <v>23</v>
      </c>
      <c r="E228" s="75">
        <v>54659438.479452051</v>
      </c>
      <c r="F228" s="24">
        <v>0</v>
      </c>
      <c r="G228" s="13" t="s">
        <v>23</v>
      </c>
      <c r="H228" s="99">
        <v>106.3185453064898</v>
      </c>
      <c r="I228" s="13" t="s">
        <v>23</v>
      </c>
      <c r="J228" s="99">
        <v>106.3185453064898</v>
      </c>
      <c r="K228" s="25">
        <v>12</v>
      </c>
      <c r="L228" s="50">
        <v>3.3999999999999998E-3</v>
      </c>
      <c r="M228" s="50">
        <v>0.11940000000000001</v>
      </c>
      <c r="N228" s="13" t="s">
        <v>23</v>
      </c>
      <c r="O228" s="33">
        <v>54329896.313635156</v>
      </c>
      <c r="P228" s="24">
        <f t="shared" si="185"/>
        <v>3.5744909261321205E-4</v>
      </c>
      <c r="Q228" s="13" t="s">
        <v>23</v>
      </c>
      <c r="R228" s="99">
        <v>106.61178032718509</v>
      </c>
      <c r="S228" s="13" t="s">
        <v>23</v>
      </c>
      <c r="T228" s="99">
        <v>106.61178032718509</v>
      </c>
      <c r="U228" s="25">
        <v>12</v>
      </c>
      <c r="V228" s="26">
        <v>3.3999999999999998E-3</v>
      </c>
      <c r="W228" s="26">
        <v>0.12230000000000001</v>
      </c>
      <c r="X228" s="20">
        <f t="shared" si="189"/>
        <v>-6.0290075233901171E-3</v>
      </c>
      <c r="Y228" s="20">
        <f t="shared" si="190"/>
        <v>2.7580796920233302E-3</v>
      </c>
      <c r="Z228" s="20">
        <f t="shared" si="191"/>
        <v>0</v>
      </c>
      <c r="AA228" s="20">
        <f t="shared" si="192"/>
        <v>0</v>
      </c>
      <c r="AB228" s="21">
        <f t="shared" si="193"/>
        <v>2.8999999999999998E-3</v>
      </c>
    </row>
    <row r="229" spans="1:30">
      <c r="A229" s="203">
        <v>197</v>
      </c>
      <c r="B229" s="210" t="s">
        <v>283</v>
      </c>
      <c r="C229" s="12" t="s">
        <v>88</v>
      </c>
      <c r="D229" s="13" t="s">
        <v>23</v>
      </c>
      <c r="E229" s="49">
        <v>585169620.32000005</v>
      </c>
      <c r="F229" s="24">
        <f>(E229/$E$245)</f>
        <v>3.8398122917942014E-3</v>
      </c>
      <c r="G229" s="13" t="s">
        <v>23</v>
      </c>
      <c r="H229" s="99">
        <v>106.22</v>
      </c>
      <c r="I229" s="13" t="s">
        <v>23</v>
      </c>
      <c r="J229" s="99">
        <v>106.22</v>
      </c>
      <c r="K229" s="25">
        <v>26</v>
      </c>
      <c r="L229" s="50">
        <v>2E-3</v>
      </c>
      <c r="M229" s="50">
        <v>9.3299999999999994E-2</v>
      </c>
      <c r="N229" s="13" t="s">
        <v>23</v>
      </c>
      <c r="O229" s="49">
        <v>585112446.73000002</v>
      </c>
      <c r="P229" s="24">
        <f t="shared" si="185"/>
        <v>3.8495916125620339E-3</v>
      </c>
      <c r="Q229" s="13" t="s">
        <v>23</v>
      </c>
      <c r="R229" s="99">
        <v>106.04</v>
      </c>
      <c r="S229" s="13" t="s">
        <v>23</v>
      </c>
      <c r="T229" s="99">
        <v>106.04</v>
      </c>
      <c r="U229" s="25">
        <v>26</v>
      </c>
      <c r="V229" s="50">
        <v>-1.8E-3</v>
      </c>
      <c r="W229" s="50">
        <v>9.1499999999999998E-2</v>
      </c>
      <c r="X229" s="20">
        <f t="shared" si="189"/>
        <v>-9.7704303187797064E-5</v>
      </c>
      <c r="Y229" s="20">
        <f t="shared" si="190"/>
        <v>-1.6945961212576973E-3</v>
      </c>
      <c r="Z229" s="20">
        <f t="shared" si="191"/>
        <v>0</v>
      </c>
      <c r="AA229" s="20">
        <f t="shared" si="192"/>
        <v>-3.8E-3</v>
      </c>
      <c r="AB229" s="21">
        <f t="shared" si="193"/>
        <v>-1.799999999999996E-3</v>
      </c>
    </row>
    <row r="230" spans="1:30">
      <c r="A230" s="203">
        <v>198</v>
      </c>
      <c r="B230" s="210" t="s">
        <v>284</v>
      </c>
      <c r="C230" s="12" t="s">
        <v>91</v>
      </c>
      <c r="D230" s="13" t="s">
        <v>23</v>
      </c>
      <c r="E230" s="49">
        <v>401322926.47000003</v>
      </c>
      <c r="F230" s="24">
        <v>0</v>
      </c>
      <c r="G230" s="13" t="s">
        <v>23</v>
      </c>
      <c r="H230" s="99">
        <v>1.27515</v>
      </c>
      <c r="I230" s="13" t="s">
        <v>23</v>
      </c>
      <c r="J230" s="99">
        <v>1.27515</v>
      </c>
      <c r="K230" s="25">
        <v>61</v>
      </c>
      <c r="L230" s="50">
        <v>1.812E-3</v>
      </c>
      <c r="M230" s="50">
        <v>0.13919999999999999</v>
      </c>
      <c r="N230" s="13" t="s">
        <v>23</v>
      </c>
      <c r="O230" s="48">
        <v>401613549.77999997</v>
      </c>
      <c r="P230" s="24">
        <f t="shared" si="185"/>
        <v>2.6423094592581387E-3</v>
      </c>
      <c r="Q230" s="13" t="s">
        <v>23</v>
      </c>
      <c r="R230" s="96">
        <v>1.27515</v>
      </c>
      <c r="S230" s="13" t="s">
        <v>23</v>
      </c>
      <c r="T230" s="99">
        <v>1.27515</v>
      </c>
      <c r="U230" s="25">
        <v>60</v>
      </c>
      <c r="V230" s="26">
        <v>1.8810000000000001E-3</v>
      </c>
      <c r="W230" s="26">
        <v>0.13930000000000001</v>
      </c>
      <c r="X230" s="20">
        <f t="shared" ref="X230:X231" si="194">((O230-E230)/E230)</f>
        <v>7.2416323820878863E-4</v>
      </c>
      <c r="Y230" s="20">
        <f t="shared" ref="Y230:Y231" si="195">((T230-J230)/J230)</f>
        <v>0</v>
      </c>
      <c r="Z230" s="20">
        <f t="shared" ref="Z230" si="196">((U230-K230)/K230)</f>
        <v>-1.6393442622950821E-2</v>
      </c>
      <c r="AA230" s="20">
        <f t="shared" ref="AA230" si="197">V230-L230</f>
        <v>6.9000000000000051E-5</v>
      </c>
      <c r="AB230" s="21">
        <f t="shared" ref="AB230" si="198">W230-M230</f>
        <v>1.0000000000001674E-4</v>
      </c>
    </row>
    <row r="231" spans="1:30">
      <c r="A231" s="203">
        <v>199</v>
      </c>
      <c r="B231" s="210" t="s">
        <v>285</v>
      </c>
      <c r="C231" s="12" t="s">
        <v>39</v>
      </c>
      <c r="D231" s="13" t="s">
        <v>23</v>
      </c>
      <c r="E231" s="75">
        <v>5684723304.5100002</v>
      </c>
      <c r="F231" s="24">
        <f t="shared" ref="F231:F238" si="199">(E231/$E$245)</f>
        <v>3.7302466946540491E-2</v>
      </c>
      <c r="G231" s="13" t="s">
        <v>23</v>
      </c>
      <c r="H231" s="99">
        <v>157.28</v>
      </c>
      <c r="I231" s="13" t="s">
        <v>23</v>
      </c>
      <c r="J231" s="99">
        <v>157.28</v>
      </c>
      <c r="K231" s="25">
        <v>1167</v>
      </c>
      <c r="L231" s="50">
        <v>2.3999999999999998E-3</v>
      </c>
      <c r="M231" s="50">
        <v>0.1053</v>
      </c>
      <c r="N231" s="13" t="s">
        <v>23</v>
      </c>
      <c r="O231" s="75">
        <v>5607701691.75</v>
      </c>
      <c r="P231" s="24">
        <f t="shared" si="185"/>
        <v>3.689438076211736E-2</v>
      </c>
      <c r="Q231" s="13" t="s">
        <v>23</v>
      </c>
      <c r="R231" s="99">
        <v>157.68</v>
      </c>
      <c r="S231" s="13" t="s">
        <v>23</v>
      </c>
      <c r="T231" s="99">
        <v>157.68</v>
      </c>
      <c r="U231" s="25">
        <v>1167</v>
      </c>
      <c r="V231" s="50">
        <v>2.5000000000000001E-3</v>
      </c>
      <c r="W231" s="50">
        <v>0.1082</v>
      </c>
      <c r="X231" s="20">
        <f t="shared" si="194"/>
        <v>-1.3548876283722516E-2</v>
      </c>
      <c r="Y231" s="20">
        <f t="shared" si="195"/>
        <v>2.5432349949135661E-3</v>
      </c>
      <c r="Z231" s="20">
        <f t="shared" si="191"/>
        <v>0</v>
      </c>
      <c r="AA231" s="20">
        <f t="shared" si="192"/>
        <v>1.0000000000000026E-4</v>
      </c>
      <c r="AB231" s="21">
        <f t="shared" si="193"/>
        <v>2.8999999999999998E-3</v>
      </c>
    </row>
    <row r="232" spans="1:30">
      <c r="A232" s="203">
        <v>200</v>
      </c>
      <c r="B232" s="210" t="s">
        <v>286</v>
      </c>
      <c r="C232" s="12" t="s">
        <v>81</v>
      </c>
      <c r="D232" s="13" t="s">
        <v>23</v>
      </c>
      <c r="E232" s="75">
        <v>1064192145.86384</v>
      </c>
      <c r="F232" s="24">
        <f t="shared" si="199"/>
        <v>6.9831001826175252E-3</v>
      </c>
      <c r="G232" s="13" t="s">
        <v>23</v>
      </c>
      <c r="H232" s="32">
        <v>1456.7650169947999</v>
      </c>
      <c r="I232" s="13" t="s">
        <v>23</v>
      </c>
      <c r="J232" s="32">
        <v>1456.7650169947999</v>
      </c>
      <c r="K232" s="25">
        <v>343</v>
      </c>
      <c r="L232" s="50">
        <v>0.14486066024350683</v>
      </c>
      <c r="M232" s="50">
        <v>0.13214760741090123</v>
      </c>
      <c r="N232" s="13" t="s">
        <v>23</v>
      </c>
      <c r="O232" s="33">
        <v>1060043565.8119519</v>
      </c>
      <c r="P232" s="24">
        <f t="shared" si="185"/>
        <v>6.9742745051928363E-3</v>
      </c>
      <c r="Q232" s="13" t="s">
        <v>23</v>
      </c>
      <c r="R232" s="32">
        <v>1460.7957577808602</v>
      </c>
      <c r="S232" s="13" t="s">
        <v>23</v>
      </c>
      <c r="T232" s="32">
        <v>1460.7957577808602</v>
      </c>
      <c r="U232" s="25">
        <v>345</v>
      </c>
      <c r="V232" s="26">
        <v>0.14427470356269478</v>
      </c>
      <c r="W232" s="26">
        <v>0.1328051992468369</v>
      </c>
      <c r="X232" s="20">
        <f t="shared" si="189"/>
        <v>-3.8983374083451524E-3</v>
      </c>
      <c r="Y232" s="20">
        <f t="shared" si="190"/>
        <v>2.7669121231201741E-3</v>
      </c>
      <c r="Z232" s="20">
        <f t="shared" si="191"/>
        <v>5.8309037900874635E-3</v>
      </c>
      <c r="AA232" s="20">
        <f t="shared" si="192"/>
        <v>-5.8595668081204422E-4</v>
      </c>
      <c r="AB232" s="21">
        <f t="shared" si="193"/>
        <v>6.5759183593566695E-4</v>
      </c>
    </row>
    <row r="233" spans="1:30">
      <c r="A233" s="203">
        <v>201</v>
      </c>
      <c r="B233" s="210" t="s">
        <v>341</v>
      </c>
      <c r="C233" s="12" t="s">
        <v>275</v>
      </c>
      <c r="D233" s="13" t="s">
        <v>23</v>
      </c>
      <c r="E233" s="75">
        <v>55247517240.959999</v>
      </c>
      <c r="F233" s="24">
        <f t="shared" si="199"/>
        <v>0.3625275277909018</v>
      </c>
      <c r="G233" s="13" t="s">
        <v>23</v>
      </c>
      <c r="H233" s="32">
        <v>1337.6648</v>
      </c>
      <c r="I233" s="13" t="s">
        <v>23</v>
      </c>
      <c r="J233" s="184">
        <v>1337.6648</v>
      </c>
      <c r="K233" s="25">
        <v>14533</v>
      </c>
      <c r="L233" s="50">
        <v>3.2979120923792913E-3</v>
      </c>
      <c r="M233" s="50">
        <v>0.12087960046100643</v>
      </c>
      <c r="N233" s="13" t="s">
        <v>23</v>
      </c>
      <c r="O233" s="75">
        <v>55637043185.450005</v>
      </c>
      <c r="P233" s="24">
        <f t="shared" si="185"/>
        <v>0.36604911755243053</v>
      </c>
      <c r="Q233" s="13" t="s">
        <v>23</v>
      </c>
      <c r="R233" s="32">
        <v>1342.6443999999999</v>
      </c>
      <c r="S233" s="13" t="s">
        <v>23</v>
      </c>
      <c r="T233" s="184">
        <v>1342.6443999999999</v>
      </c>
      <c r="U233" s="25">
        <v>14779</v>
      </c>
      <c r="V233" s="50">
        <v>3.722606739745182E-3</v>
      </c>
      <c r="W233" s="50">
        <v>0.12470564733000365</v>
      </c>
      <c r="X233" s="20">
        <f t="shared" si="189"/>
        <v>7.0505601689050124E-3</v>
      </c>
      <c r="Y233" s="20">
        <f t="shared" si="190"/>
        <v>3.722606739745182E-3</v>
      </c>
      <c r="Z233" s="20">
        <f t="shared" si="191"/>
        <v>1.6926993738388494E-2</v>
      </c>
      <c r="AA233" s="20">
        <f t="shared" si="192"/>
        <v>4.2469464736589069E-4</v>
      </c>
      <c r="AB233" s="21">
        <f t="shared" si="193"/>
        <v>3.826046868997221E-3</v>
      </c>
    </row>
    <row r="234" spans="1:30">
      <c r="A234" s="203">
        <v>202</v>
      </c>
      <c r="B234" s="210" t="s">
        <v>287</v>
      </c>
      <c r="C234" s="12" t="s">
        <v>288</v>
      </c>
      <c r="D234" s="13" t="s">
        <v>23</v>
      </c>
      <c r="E234" s="178">
        <v>550735403.20142496</v>
      </c>
      <c r="F234" s="24">
        <f t="shared" si="199"/>
        <v>3.6138591227320243E-3</v>
      </c>
      <c r="G234" s="13" t="s">
        <v>23</v>
      </c>
      <c r="H234" s="97">
        <v>142.96377230440899</v>
      </c>
      <c r="I234" s="13" t="s">
        <v>23</v>
      </c>
      <c r="J234" s="97">
        <v>143.557190969278</v>
      </c>
      <c r="K234" s="55">
        <v>145</v>
      </c>
      <c r="L234" s="50">
        <v>1.4E-3</v>
      </c>
      <c r="M234" s="50">
        <v>0.17680000000000001</v>
      </c>
      <c r="N234" s="13" t="s">
        <v>23</v>
      </c>
      <c r="O234" s="178">
        <v>550273917.86020303</v>
      </c>
      <c r="P234" s="24">
        <f t="shared" si="185"/>
        <v>3.6203807843174971E-3</v>
      </c>
      <c r="Q234" s="13" t="s">
        <v>23</v>
      </c>
      <c r="R234" s="97">
        <v>142.83435043879007</v>
      </c>
      <c r="S234" s="13" t="s">
        <v>23</v>
      </c>
      <c r="T234" s="97">
        <v>143.42212870729037</v>
      </c>
      <c r="U234" s="55">
        <v>143</v>
      </c>
      <c r="V234" s="50">
        <v>-1E-3</v>
      </c>
      <c r="W234" s="50">
        <v>0.1757</v>
      </c>
      <c r="X234" s="20">
        <f>((O234-E234)/E234)</f>
        <v>-8.3794384479246164E-4</v>
      </c>
      <c r="Y234" s="20">
        <f t="shared" si="190"/>
        <v>-9.4082547224354403E-4</v>
      </c>
      <c r="Z234" s="20">
        <f t="shared" si="191"/>
        <v>-1.3793103448275862E-2</v>
      </c>
      <c r="AA234" s="20">
        <f t="shared" si="192"/>
        <v>-2.4000000000000002E-3</v>
      </c>
      <c r="AB234" s="21">
        <f t="shared" si="193"/>
        <v>-1.1000000000000176E-3</v>
      </c>
    </row>
    <row r="235" spans="1:30">
      <c r="A235" s="203">
        <v>203</v>
      </c>
      <c r="B235" s="210" t="s">
        <v>289</v>
      </c>
      <c r="C235" s="12" t="s">
        <v>288</v>
      </c>
      <c r="D235" s="13" t="s">
        <v>23</v>
      </c>
      <c r="E235" s="178">
        <v>1374845214.1595299</v>
      </c>
      <c r="F235" s="24">
        <f t="shared" si="199"/>
        <v>9.0215680536479183E-3</v>
      </c>
      <c r="G235" s="13" t="s">
        <v>23</v>
      </c>
      <c r="H235" s="97">
        <v>159.372158957018</v>
      </c>
      <c r="I235" s="13" t="s">
        <v>23</v>
      </c>
      <c r="J235" s="97">
        <v>159.372158957018</v>
      </c>
      <c r="K235" s="55">
        <v>169</v>
      </c>
      <c r="L235" s="50">
        <v>4.1999999999999997E-3</v>
      </c>
      <c r="M235" s="50">
        <v>0.17510000000000001</v>
      </c>
      <c r="N235" s="13" t="s">
        <v>23</v>
      </c>
      <c r="O235" s="178">
        <v>1388628794.3723369</v>
      </c>
      <c r="P235" s="24">
        <f t="shared" si="185"/>
        <v>9.1361135618511762E-3</v>
      </c>
      <c r="Q235" s="13" t="s">
        <v>23</v>
      </c>
      <c r="R235" s="97">
        <v>160.0727241305718</v>
      </c>
      <c r="S235" s="13" t="s">
        <v>23</v>
      </c>
      <c r="T235" s="97">
        <v>160.0727241305718</v>
      </c>
      <c r="U235" s="55">
        <v>173</v>
      </c>
      <c r="V235" s="50">
        <v>4.4000000000000003E-3</v>
      </c>
      <c r="W235" s="50">
        <v>0.18029999999999999</v>
      </c>
      <c r="X235" s="20">
        <f t="shared" si="189"/>
        <v>1.0025550564419804E-2</v>
      </c>
      <c r="Y235" s="20">
        <f t="shared" si="190"/>
        <v>4.3957814096170812E-3</v>
      </c>
      <c r="Z235" s="20">
        <f t="shared" si="191"/>
        <v>2.3668639053254437E-2</v>
      </c>
      <c r="AA235" s="20">
        <f t="shared" si="192"/>
        <v>2.0000000000000052E-4</v>
      </c>
      <c r="AB235" s="21">
        <f t="shared" si="193"/>
        <v>5.1999999999999824E-3</v>
      </c>
    </row>
    <row r="236" spans="1:30" ht="13.5" customHeight="1">
      <c r="A236" s="203">
        <v>204</v>
      </c>
      <c r="B236" s="210" t="s">
        <v>290</v>
      </c>
      <c r="C236" s="12" t="s">
        <v>114</v>
      </c>
      <c r="D236" s="13" t="s">
        <v>23</v>
      </c>
      <c r="E236" s="75">
        <v>7520150602</v>
      </c>
      <c r="F236" s="24">
        <f t="shared" si="199"/>
        <v>4.9346318938963948E-2</v>
      </c>
      <c r="G236" s="13" t="s">
        <v>23</v>
      </c>
      <c r="H236" s="61">
        <v>106.99</v>
      </c>
      <c r="I236" s="13" t="s">
        <v>23</v>
      </c>
      <c r="J236" s="61">
        <v>106.99</v>
      </c>
      <c r="K236" s="25">
        <v>1193</v>
      </c>
      <c r="L236" s="50">
        <v>-2.4299999999999999E-2</v>
      </c>
      <c r="M236" s="50">
        <v>0.1794</v>
      </c>
      <c r="N236" s="13" t="s">
        <v>23</v>
      </c>
      <c r="O236" s="75">
        <v>7404961341</v>
      </c>
      <c r="P236" s="24">
        <f t="shared" si="185"/>
        <v>4.8718972274424774E-2</v>
      </c>
      <c r="Q236" s="13" t="s">
        <v>23</v>
      </c>
      <c r="R236" s="61">
        <v>107.34</v>
      </c>
      <c r="S236" s="13" t="s">
        <v>23</v>
      </c>
      <c r="T236" s="61">
        <v>107.34</v>
      </c>
      <c r="U236" s="25">
        <v>1203</v>
      </c>
      <c r="V236" s="50">
        <v>3.2000000000000002E-3</v>
      </c>
      <c r="W236" s="50">
        <v>0.17929999999999999</v>
      </c>
      <c r="X236" s="20">
        <f t="shared" si="189"/>
        <v>-1.53174141179254E-2</v>
      </c>
      <c r="Y236" s="20">
        <f t="shared" si="190"/>
        <v>3.271333769511249E-3</v>
      </c>
      <c r="Z236" s="20">
        <f t="shared" si="191"/>
        <v>8.3822296730930428E-3</v>
      </c>
      <c r="AA236" s="20">
        <f t="shared" si="192"/>
        <v>2.75E-2</v>
      </c>
      <c r="AB236" s="21">
        <f t="shared" si="193"/>
        <v>-1.0000000000001674E-4</v>
      </c>
    </row>
    <row r="237" spans="1:30" ht="15.75" customHeight="1">
      <c r="A237" s="203">
        <v>205</v>
      </c>
      <c r="B237" s="210" t="s">
        <v>291</v>
      </c>
      <c r="C237" s="177" t="s">
        <v>55</v>
      </c>
      <c r="D237" s="13" t="s">
        <v>23</v>
      </c>
      <c r="E237" s="75">
        <v>3384500681.1500001</v>
      </c>
      <c r="F237" s="24">
        <f t="shared" si="199"/>
        <v>2.2208684227248223E-2</v>
      </c>
      <c r="G237" s="13" t="s">
        <v>23</v>
      </c>
      <c r="H237" s="61">
        <v>164.01</v>
      </c>
      <c r="I237" s="13" t="s">
        <v>23</v>
      </c>
      <c r="J237" s="61">
        <v>164.01</v>
      </c>
      <c r="K237" s="25">
        <v>4587</v>
      </c>
      <c r="L237" s="50">
        <v>1.2999999999999999E-3</v>
      </c>
      <c r="M237" s="50">
        <v>0.1356</v>
      </c>
      <c r="N237" s="13" t="s">
        <v>23</v>
      </c>
      <c r="O237" s="75">
        <v>3441421697.3400002</v>
      </c>
      <c r="P237" s="24">
        <f t="shared" si="185"/>
        <v>2.264191810549944E-2</v>
      </c>
      <c r="Q237" s="13" t="s">
        <v>23</v>
      </c>
      <c r="R237" s="61">
        <v>163.29</v>
      </c>
      <c r="S237" s="13" t="s">
        <v>23</v>
      </c>
      <c r="T237" s="61">
        <v>163.29</v>
      </c>
      <c r="U237" s="25">
        <v>4673</v>
      </c>
      <c r="V237" s="50">
        <v>-4.4000000000000003E-3</v>
      </c>
      <c r="W237" s="50">
        <v>0.13070000000000001</v>
      </c>
      <c r="X237" s="20">
        <f t="shared" si="189"/>
        <v>1.6818142926376716E-2</v>
      </c>
      <c r="Y237" s="20">
        <f>((T237-J237)/J237)</f>
        <v>-4.38997622096213E-3</v>
      </c>
      <c r="Z237" s="20">
        <f t="shared" si="191"/>
        <v>1.8748637453673424E-2</v>
      </c>
      <c r="AA237" s="20">
        <f t="shared" si="192"/>
        <v>-5.7000000000000002E-3</v>
      </c>
      <c r="AB237" s="21">
        <f t="shared" si="193"/>
        <v>-4.8999999999999877E-3</v>
      </c>
    </row>
    <row r="238" spans="1:30">
      <c r="A238" s="203">
        <v>206</v>
      </c>
      <c r="B238" s="210" t="s">
        <v>292</v>
      </c>
      <c r="C238" s="12" t="s">
        <v>58</v>
      </c>
      <c r="D238" s="13" t="s">
        <v>23</v>
      </c>
      <c r="E238" s="75">
        <v>3898759429.2399998</v>
      </c>
      <c r="F238" s="24">
        <f t="shared" si="199"/>
        <v>2.5583187949773732E-2</v>
      </c>
      <c r="G238" s="13" t="s">
        <v>23</v>
      </c>
      <c r="H238" s="61">
        <v>1.1901900000000001</v>
      </c>
      <c r="I238" s="13" t="s">
        <v>23</v>
      </c>
      <c r="J238" s="61">
        <v>1.1901900000000001</v>
      </c>
      <c r="K238" s="25">
        <v>2539</v>
      </c>
      <c r="L238" s="50">
        <v>2.0999999999999999E-3</v>
      </c>
      <c r="M238" s="50">
        <v>0.12470000000000001</v>
      </c>
      <c r="N238" s="13" t="s">
        <v>23</v>
      </c>
      <c r="O238" s="75">
        <v>3907077074.1799998</v>
      </c>
      <c r="P238" s="24">
        <f t="shared" si="185"/>
        <v>2.5705573720835994E-2</v>
      </c>
      <c r="Q238" s="13" t="s">
        <v>23</v>
      </c>
      <c r="R238" s="61">
        <v>1.1927000000000001</v>
      </c>
      <c r="S238" s="13" t="s">
        <v>23</v>
      </c>
      <c r="T238" s="61">
        <v>1.1927000000000001</v>
      </c>
      <c r="U238" s="25">
        <v>2548</v>
      </c>
      <c r="V238" s="50">
        <v>2.0999999999999999E-3</v>
      </c>
      <c r="W238" s="50">
        <v>0.1249</v>
      </c>
      <c r="X238" s="20">
        <f t="shared" si="189"/>
        <v>2.1334080983861701E-3</v>
      </c>
      <c r="Y238" s="20">
        <f t="shared" si="190"/>
        <v>2.1089069812382996E-3</v>
      </c>
      <c r="Z238" s="20">
        <f t="shared" si="191"/>
        <v>3.5447026388341868E-3</v>
      </c>
      <c r="AA238" s="20">
        <f t="shared" si="192"/>
        <v>0</v>
      </c>
      <c r="AB238" s="21">
        <f t="shared" si="193"/>
        <v>1.9999999999999185E-4</v>
      </c>
    </row>
    <row r="239" spans="1:30" ht="4.95" customHeight="1">
      <c r="A239" s="203"/>
      <c r="B239" s="253"/>
      <c r="C239" s="253"/>
      <c r="D239" s="253"/>
      <c r="E239" s="253"/>
      <c r="F239" s="253"/>
      <c r="G239" s="253"/>
      <c r="H239" s="253"/>
      <c r="I239" s="253"/>
      <c r="J239" s="253"/>
      <c r="K239" s="253"/>
      <c r="L239" s="253"/>
      <c r="M239" s="253"/>
      <c r="N239" s="253"/>
      <c r="O239" s="253"/>
      <c r="P239" s="253"/>
      <c r="Q239" s="253"/>
      <c r="R239" s="253"/>
      <c r="S239" s="253"/>
      <c r="T239" s="253"/>
      <c r="U239" s="253"/>
      <c r="V239" s="253"/>
      <c r="W239" s="253"/>
      <c r="X239" s="253"/>
      <c r="Y239" s="253"/>
      <c r="Z239" s="253"/>
      <c r="AA239" s="253"/>
      <c r="AB239" s="253"/>
    </row>
    <row r="240" spans="1:30">
      <c r="A240" s="68"/>
      <c r="B240" s="257" t="s">
        <v>293</v>
      </c>
      <c r="C240" s="257"/>
      <c r="D240" s="257"/>
      <c r="E240" s="257"/>
      <c r="F240" s="257"/>
      <c r="G240" s="257"/>
      <c r="H240" s="257"/>
      <c r="I240" s="257"/>
      <c r="J240" s="257"/>
      <c r="K240" s="257"/>
      <c r="L240" s="257"/>
      <c r="M240" s="257"/>
      <c r="N240" s="257"/>
      <c r="O240" s="257"/>
      <c r="P240" s="257"/>
      <c r="Q240" s="257"/>
      <c r="R240" s="257"/>
      <c r="S240" s="257"/>
      <c r="T240" s="257"/>
      <c r="U240" s="257"/>
      <c r="V240" s="257"/>
      <c r="W240" s="257"/>
      <c r="X240" s="257"/>
      <c r="Y240" s="257"/>
      <c r="Z240" s="257"/>
      <c r="AA240" s="257"/>
      <c r="AB240" s="257"/>
    </row>
    <row r="241" spans="1:33">
      <c r="A241" s="203">
        <v>207</v>
      </c>
      <c r="B241" s="210" t="s">
        <v>294</v>
      </c>
      <c r="C241" s="12" t="s">
        <v>22</v>
      </c>
      <c r="D241" s="13" t="s">
        <v>23</v>
      </c>
      <c r="E241" s="95">
        <v>617018437.22000003</v>
      </c>
      <c r="F241" s="24">
        <f>(E241/$E$216)</f>
        <v>2.9789120365183937E-2</v>
      </c>
      <c r="G241" s="13" t="s">
        <v>23</v>
      </c>
      <c r="H241" s="99">
        <v>118.2076</v>
      </c>
      <c r="I241" s="13" t="s">
        <v>23</v>
      </c>
      <c r="J241" s="99">
        <v>118.2076</v>
      </c>
      <c r="K241" s="18">
        <v>101</v>
      </c>
      <c r="L241" s="19">
        <v>1.1000000000000001E-3</v>
      </c>
      <c r="M241" s="19">
        <v>0.12709999999999999</v>
      </c>
      <c r="N241" s="13" t="s">
        <v>23</v>
      </c>
      <c r="O241" s="95">
        <v>617698122.73000002</v>
      </c>
      <c r="P241" s="24">
        <f t="shared" ref="P241:P243" si="200">(O241/$O$245)</f>
        <v>4.0639803949581617E-3</v>
      </c>
      <c r="Q241" s="13" t="s">
        <v>23</v>
      </c>
      <c r="R241" s="99">
        <v>117.572</v>
      </c>
      <c r="S241" s="13" t="s">
        <v>23</v>
      </c>
      <c r="T241" s="99">
        <v>117.572</v>
      </c>
      <c r="U241" s="18">
        <v>100</v>
      </c>
      <c r="V241" s="19">
        <v>-5.4000000000000003E-3</v>
      </c>
      <c r="W241" s="19">
        <v>0.121</v>
      </c>
      <c r="X241" s="20">
        <f>((O241-E241)/E241)</f>
        <v>1.1015643439478719E-3</v>
      </c>
      <c r="Y241" s="20">
        <f t="shared" ref="Y241" si="201">((T241-J241)/J241)</f>
        <v>-5.376980837103508E-3</v>
      </c>
      <c r="Z241" s="20">
        <f t="shared" ref="Z241" si="202">((U241-K241)/K241)</f>
        <v>-9.9009900990099011E-3</v>
      </c>
      <c r="AA241" s="20">
        <f t="shared" ref="AA241" si="203">V241-L241</f>
        <v>-6.5000000000000006E-3</v>
      </c>
      <c r="AB241" s="21">
        <f t="shared" ref="AB241" si="204">W241-M241</f>
        <v>-6.0999999999999943E-3</v>
      </c>
      <c r="AD241" s="100"/>
      <c r="AE241" s="9"/>
    </row>
    <row r="242" spans="1:33">
      <c r="A242" s="203">
        <v>208</v>
      </c>
      <c r="B242" s="210" t="s">
        <v>295</v>
      </c>
      <c r="C242" s="12" t="s">
        <v>27</v>
      </c>
      <c r="D242" s="13" t="s">
        <v>23</v>
      </c>
      <c r="E242" s="95">
        <v>16261528008.57</v>
      </c>
      <c r="F242" s="24">
        <f>(E242/$E$216)</f>
        <v>0.78509260979567974</v>
      </c>
      <c r="G242" s="13" t="s">
        <v>23</v>
      </c>
      <c r="H242" s="99">
        <v>148.89619999999999</v>
      </c>
      <c r="I242" s="13" t="s">
        <v>23</v>
      </c>
      <c r="J242" s="99">
        <v>153.37081889999999</v>
      </c>
      <c r="K242" s="18">
        <v>8490</v>
      </c>
      <c r="L242" s="19">
        <v>-0.156</v>
      </c>
      <c r="M242" s="19">
        <v>0.57040000000000002</v>
      </c>
      <c r="N242" s="13" t="s">
        <v>23</v>
      </c>
      <c r="O242" s="95">
        <v>16137055116.99</v>
      </c>
      <c r="P242" s="24">
        <f t="shared" si="200"/>
        <v>0.10616945918171812</v>
      </c>
      <c r="Q242" s="13" t="s">
        <v>23</v>
      </c>
      <c r="R242" s="99">
        <v>147.06720000000001</v>
      </c>
      <c r="S242" s="13" t="s">
        <v>23</v>
      </c>
      <c r="T242" s="99">
        <v>151.4866189</v>
      </c>
      <c r="U242" s="18">
        <v>8536</v>
      </c>
      <c r="V242" s="19">
        <v>-0.64059999999999995</v>
      </c>
      <c r="W242" s="19">
        <v>0.41220000000000001</v>
      </c>
      <c r="X242" s="20">
        <f>((O242-E242)/E242)</f>
        <v>-7.6544400694941693E-3</v>
      </c>
      <c r="Y242" s="20">
        <f t="shared" ref="Y242" si="205">((T242-J242)/J242)</f>
        <v>-1.2285257479315663E-2</v>
      </c>
      <c r="Z242" s="20">
        <f t="shared" ref="Z242" si="206">((U242-K242)/K242)</f>
        <v>5.4181389870435808E-3</v>
      </c>
      <c r="AA242" s="20">
        <f t="shared" ref="AA242" si="207">V242-L242</f>
        <v>-0.48459999999999992</v>
      </c>
      <c r="AB242" s="21">
        <f t="shared" ref="AB242" si="208">W242-M242</f>
        <v>-0.15820000000000001</v>
      </c>
      <c r="AC242" s="30"/>
      <c r="AD242" s="30"/>
      <c r="AE242" s="30"/>
      <c r="AF242" s="9"/>
    </row>
    <row r="243" spans="1:33">
      <c r="A243" s="203">
        <v>209</v>
      </c>
      <c r="B243" s="210" t="s">
        <v>296</v>
      </c>
      <c r="C243" s="12" t="s">
        <v>275</v>
      </c>
      <c r="D243" s="13" t="s">
        <v>23</v>
      </c>
      <c r="E243" s="75">
        <v>391215529.66000003</v>
      </c>
      <c r="F243" s="24">
        <f t="shared" ref="F243" si="209">(E243/$E$245)</f>
        <v>2.5671090011606754E-3</v>
      </c>
      <c r="G243" s="13" t="s">
        <v>23</v>
      </c>
      <c r="H243" s="32">
        <v>1477.3443990000001</v>
      </c>
      <c r="I243" s="13" t="s">
        <v>23</v>
      </c>
      <c r="J243" s="32">
        <v>1477.3443990000001</v>
      </c>
      <c r="K243" s="25">
        <v>287</v>
      </c>
      <c r="L243" s="50">
        <v>1.4443624304205139E-3</v>
      </c>
      <c r="M243" s="50">
        <v>0.23274263220726263</v>
      </c>
      <c r="N243" s="13" t="s">
        <v>23</v>
      </c>
      <c r="O243" s="33">
        <v>384234047</v>
      </c>
      <c r="P243" s="24">
        <f t="shared" si="200"/>
        <v>2.5279656463615056E-3</v>
      </c>
      <c r="Q243" s="13" t="s">
        <v>23</v>
      </c>
      <c r="R243" s="32">
        <v>1461.0433990303516</v>
      </c>
      <c r="S243" s="13" t="s">
        <v>23</v>
      </c>
      <c r="T243" s="32">
        <v>1461.0433990303516</v>
      </c>
      <c r="U243" s="25">
        <v>291</v>
      </c>
      <c r="V243" s="26">
        <v>-2.1937642368218841E-2</v>
      </c>
      <c r="W243" s="26">
        <v>0.20975682648003752</v>
      </c>
      <c r="X243" s="20">
        <f t="shared" ref="X243" si="210">((O243-E243)/E243)</f>
        <v>-1.7845617391690806E-2</v>
      </c>
      <c r="Y243" s="20">
        <f t="shared" ref="Y243" si="211">((T243-J243)/J243)</f>
        <v>-1.1033987728712741E-2</v>
      </c>
      <c r="Z243" s="20">
        <f t="shared" ref="Z243" si="212">((U243-K243)/K243)</f>
        <v>1.3937282229965157E-2</v>
      </c>
      <c r="AA243" s="20">
        <f t="shared" ref="AA243" si="213">V243-L243</f>
        <v>-2.3382004798639354E-2</v>
      </c>
      <c r="AB243" s="21">
        <f t="shared" ref="AB243" si="214">W243-M243</f>
        <v>-2.2985805727225112E-2</v>
      </c>
      <c r="AD243" s="101"/>
    </row>
    <row r="244" spans="1:33">
      <c r="A244" s="203">
        <v>210</v>
      </c>
      <c r="B244" s="210" t="s">
        <v>297</v>
      </c>
      <c r="C244" s="177" t="s">
        <v>298</v>
      </c>
      <c r="D244" s="13" t="s">
        <v>23</v>
      </c>
      <c r="E244" s="75">
        <v>301506151.07999998</v>
      </c>
      <c r="F244" s="24">
        <f t="shared" ref="F244" si="215">(E244/$E$245)</f>
        <v>1.978446906275552E-3</v>
      </c>
      <c r="G244" s="13" t="s">
        <v>23</v>
      </c>
      <c r="H244" s="32">
        <v>143.81</v>
      </c>
      <c r="I244" s="13" t="s">
        <v>23</v>
      </c>
      <c r="J244" s="32">
        <v>146.77000000000001</v>
      </c>
      <c r="K244" s="25">
        <v>372</v>
      </c>
      <c r="L244" s="50">
        <v>4.0000000000000001E-3</v>
      </c>
      <c r="M244" s="50">
        <v>0.18490000000000001</v>
      </c>
      <c r="N244" s="13" t="s">
        <v>23</v>
      </c>
      <c r="O244" s="33">
        <v>304370861.49000001</v>
      </c>
      <c r="P244" s="24">
        <f t="shared" ref="P244" si="216">(O244/$O$245)</f>
        <v>2.0025270732975313E-3</v>
      </c>
      <c r="Q244" s="13" t="s">
        <v>23</v>
      </c>
      <c r="R244" s="32">
        <v>143.97</v>
      </c>
      <c r="S244" s="13" t="s">
        <v>23</v>
      </c>
      <c r="T244" s="32">
        <v>146.94</v>
      </c>
      <c r="U244" s="25">
        <v>377</v>
      </c>
      <c r="V244" s="26">
        <v>1.1999999999999999E-3</v>
      </c>
      <c r="W244" s="26">
        <v>0.18429999999999999</v>
      </c>
      <c r="X244" s="20">
        <f t="shared" ref="X244" si="217">((O244-E244)/E244)</f>
        <v>9.501333222352467E-3</v>
      </c>
      <c r="Y244" s="20">
        <f t="shared" ref="Y244" si="218">((T244-J244)/J244)</f>
        <v>1.1582748518088675E-3</v>
      </c>
      <c r="Z244" s="20">
        <f t="shared" ref="Z244" si="219">((U244-K244)/K244)</f>
        <v>1.3440860215053764E-2</v>
      </c>
      <c r="AA244" s="20">
        <f t="shared" ref="AA244" si="220">V244-L244</f>
        <v>-2.8000000000000004E-3</v>
      </c>
      <c r="AB244" s="21">
        <f t="shared" ref="AB244" si="221">W244-M244</f>
        <v>-6.0000000000001719E-4</v>
      </c>
    </row>
    <row r="245" spans="1:33">
      <c r="A245" s="102"/>
      <c r="B245" s="88"/>
      <c r="C245" s="84" t="s">
        <v>63</v>
      </c>
      <c r="D245" s="40" t="s">
        <v>23</v>
      </c>
      <c r="E245" s="59">
        <f>SUM(E220:E244)</f>
        <v>152395371401.49423</v>
      </c>
      <c r="F245" s="42">
        <f>(E245/$E$246)</f>
        <v>1.5571823468368098E-2</v>
      </c>
      <c r="G245" s="40" t="s">
        <v>23</v>
      </c>
      <c r="H245" s="43"/>
      <c r="I245" s="40" t="s">
        <v>23</v>
      </c>
      <c r="J245" s="89"/>
      <c r="K245" s="103">
        <f>SUM(K220:K244)</f>
        <v>65194</v>
      </c>
      <c r="L245" s="90"/>
      <c r="M245" s="90"/>
      <c r="N245" s="13" t="s">
        <v>23</v>
      </c>
      <c r="O245" s="59">
        <f>SUM(O220:O244)</f>
        <v>151993381537.05811</v>
      </c>
      <c r="P245" s="42">
        <f>(O245/$O$246)</f>
        <v>1.5462167352590504E-2</v>
      </c>
      <c r="Q245" s="13" t="s">
        <v>23</v>
      </c>
      <c r="R245" s="43"/>
      <c r="S245" s="13" t="s">
        <v>23</v>
      </c>
      <c r="T245" s="89"/>
      <c r="U245" s="45">
        <f>SUM(U220:U244)</f>
        <v>66057</v>
      </c>
      <c r="V245" s="90"/>
      <c r="W245" s="90"/>
      <c r="X245" s="20">
        <f t="shared" si="189"/>
        <v>-2.6378088831652351E-3</v>
      </c>
      <c r="Y245" s="20" t="e">
        <f t="shared" si="190"/>
        <v>#DIV/0!</v>
      </c>
      <c r="Z245" s="20">
        <f t="shared" si="191"/>
        <v>1.3237414485995644E-2</v>
      </c>
      <c r="AA245" s="20">
        <f t="shared" si="192"/>
        <v>0</v>
      </c>
      <c r="AB245" s="21">
        <f t="shared" si="193"/>
        <v>0</v>
      </c>
    </row>
    <row r="246" spans="1:33">
      <c r="A246" s="104"/>
      <c r="B246" s="105"/>
      <c r="C246" s="106" t="s">
        <v>299</v>
      </c>
      <c r="D246" s="106"/>
      <c r="E246" s="107">
        <f>SUM(E28,E80,E121,E167,E176,E210,E216,E245)</f>
        <v>9786610521950.9668</v>
      </c>
      <c r="F246" s="108"/>
      <c r="G246" s="108"/>
      <c r="H246" s="108"/>
      <c r="I246" s="108"/>
      <c r="J246" s="109"/>
      <c r="K246" s="107">
        <f>SUM(K28,K80,K121,K167,K176,K210,K216,K245)</f>
        <v>1599434</v>
      </c>
      <c r="L246" s="110"/>
      <c r="M246" s="110"/>
      <c r="N246" s="110"/>
      <c r="O246" s="107">
        <f>SUM(O28,O80,O121,O167,O176,O210,O216,O245)</f>
        <v>9830017879840.9785</v>
      </c>
      <c r="P246" s="108"/>
      <c r="Q246" s="108"/>
      <c r="R246" s="108"/>
      <c r="S246" s="108"/>
      <c r="T246" s="109"/>
      <c r="U246" s="107">
        <f>SUM(U28,U80,U121,U167,U176,U210,U216,U245)</f>
        <v>1613947</v>
      </c>
      <c r="V246" s="111"/>
      <c r="W246" s="107"/>
      <c r="X246" s="112">
        <f t="shared" si="189"/>
        <v>4.4353821777877835E-3</v>
      </c>
      <c r="Y246" s="112"/>
      <c r="Z246" s="112"/>
      <c r="AA246" s="112"/>
      <c r="AB246" s="112"/>
    </row>
    <row r="247" spans="1:33" ht="6.75" customHeight="1">
      <c r="B247" s="253"/>
      <c r="C247" s="253"/>
      <c r="D247" s="253"/>
      <c r="E247" s="253"/>
      <c r="F247" s="253"/>
      <c r="G247" s="253"/>
      <c r="H247" s="253"/>
      <c r="I247" s="253"/>
      <c r="J247" s="253"/>
      <c r="K247" s="253"/>
      <c r="L247" s="253"/>
      <c r="M247" s="253"/>
      <c r="N247" s="253"/>
      <c r="O247" s="253"/>
      <c r="P247" s="253"/>
      <c r="Q247" s="253"/>
      <c r="R247" s="253"/>
      <c r="S247" s="253"/>
      <c r="T247" s="253"/>
      <c r="U247" s="253"/>
      <c r="V247" s="253"/>
      <c r="W247" s="253"/>
      <c r="X247" s="253"/>
      <c r="Y247" s="253"/>
      <c r="Z247" s="253"/>
      <c r="AA247" s="253"/>
      <c r="AB247" s="38"/>
    </row>
    <row r="248" spans="1:33" ht="14.4" customHeight="1">
      <c r="A248" s="11"/>
      <c r="B248" s="256" t="s">
        <v>300</v>
      </c>
      <c r="C248" s="256"/>
      <c r="D248" s="256"/>
      <c r="E248" s="256"/>
      <c r="F248" s="256"/>
      <c r="G248" s="256"/>
      <c r="H248" s="256"/>
      <c r="I248" s="256"/>
      <c r="J248" s="256"/>
      <c r="K248" s="256"/>
      <c r="L248" s="256"/>
      <c r="M248" s="256"/>
      <c r="N248" s="256"/>
      <c r="O248" s="256"/>
      <c r="P248" s="256"/>
      <c r="Q248" s="256"/>
      <c r="R248" s="256"/>
      <c r="S248" s="256"/>
      <c r="T248" s="256"/>
      <c r="U248" s="256"/>
      <c r="V248" s="256"/>
      <c r="W248" s="256"/>
      <c r="X248" s="256"/>
      <c r="Y248" s="256"/>
      <c r="Z248" s="256"/>
      <c r="AA248" s="256"/>
      <c r="AB248" s="256"/>
    </row>
    <row r="249" spans="1:33" ht="14.4" customHeight="1">
      <c r="A249" s="203">
        <v>211</v>
      </c>
      <c r="B249" s="210" t="s">
        <v>301</v>
      </c>
      <c r="C249" s="12" t="s">
        <v>27</v>
      </c>
      <c r="D249" s="72">
        <v>2016667.22</v>
      </c>
      <c r="E249" s="33">
        <v>2680191068.7244</v>
      </c>
      <c r="F249" s="24">
        <f t="shared" ref="F249" si="222">(E249/$E$245)</f>
        <v>1.7587089713264881E-2</v>
      </c>
      <c r="G249" s="73">
        <v>1.066636111</v>
      </c>
      <c r="H249" s="32">
        <v>1417.58072424122</v>
      </c>
      <c r="I249" s="73">
        <v>1.066636111</v>
      </c>
      <c r="J249" s="32">
        <v>1417.58072424122</v>
      </c>
      <c r="K249" s="25">
        <v>67</v>
      </c>
      <c r="L249" s="50">
        <v>-0.1171</v>
      </c>
      <c r="M249" s="50">
        <v>3.85E-2</v>
      </c>
      <c r="N249" s="73">
        <v>2019826.44</v>
      </c>
      <c r="O249" s="33">
        <f>N249*1330.093</f>
        <v>2686557009.0589199</v>
      </c>
      <c r="P249" s="24">
        <f t="shared" ref="P249:P255" si="223">(O249/$O$256)</f>
        <v>4.9101298010582314E-2</v>
      </c>
      <c r="Q249" s="73">
        <v>1.068736111</v>
      </c>
      <c r="R249" s="32">
        <f>Q249*1330.093</f>
        <v>1421.518420088323</v>
      </c>
      <c r="S249" s="73">
        <v>1.068736111</v>
      </c>
      <c r="T249" s="32">
        <f>S249*1330.093</f>
        <v>1421.518420088323</v>
      </c>
      <c r="U249" s="25">
        <v>67</v>
      </c>
      <c r="V249" s="50">
        <v>0.1027</v>
      </c>
      <c r="W249" s="50">
        <v>4.0099999999999997E-2</v>
      </c>
      <c r="X249" s="20">
        <f t="shared" ref="X249" si="224">((O249-E249)/E249)</f>
        <v>2.3751815341842941E-3</v>
      </c>
      <c r="Y249" s="20">
        <f t="shared" ref="Y249" si="225">((T249-J249)/J249)</f>
        <v>2.777757752886132E-3</v>
      </c>
      <c r="Z249" s="20">
        <f t="shared" ref="Z249" si="226">((U249-K249)/K249)</f>
        <v>0</v>
      </c>
      <c r="AA249" s="20">
        <f t="shared" ref="AA249" si="227">V249-L249</f>
        <v>0.2198</v>
      </c>
      <c r="AB249" s="21">
        <f t="shared" ref="AB249" si="228">W249-M249</f>
        <v>1.5999999999999973E-3</v>
      </c>
    </row>
    <row r="250" spans="1:33" ht="14.4" customHeight="1">
      <c r="A250" s="237">
        <v>212</v>
      </c>
      <c r="B250" s="236" t="s">
        <v>302</v>
      </c>
      <c r="C250" s="12" t="s">
        <v>227</v>
      </c>
      <c r="D250" s="113" t="s">
        <v>23</v>
      </c>
      <c r="E250" s="33">
        <v>15846901631.98</v>
      </c>
      <c r="F250" s="24">
        <f t="shared" ref="F250" si="229">(E250/$E$245)</f>
        <v>0.10398545235491727</v>
      </c>
      <c r="G250" s="113" t="s">
        <v>23</v>
      </c>
      <c r="H250" s="32">
        <v>123.2</v>
      </c>
      <c r="I250" s="113" t="s">
        <v>23</v>
      </c>
      <c r="J250" s="32">
        <v>123.2</v>
      </c>
      <c r="K250" s="25">
        <v>11</v>
      </c>
      <c r="L250" s="50">
        <v>1.4019799333669124E-3</v>
      </c>
      <c r="M250" s="50">
        <v>2.8524803102267411</v>
      </c>
      <c r="N250" s="113" t="s">
        <v>23</v>
      </c>
      <c r="O250" s="33">
        <v>15957005150.76</v>
      </c>
      <c r="P250" s="24">
        <f t="shared" si="223"/>
        <v>0.29164081112811413</v>
      </c>
      <c r="Q250" s="113" t="s">
        <v>23</v>
      </c>
      <c r="R250" s="32">
        <v>123.2</v>
      </c>
      <c r="S250" s="113" t="s">
        <v>23</v>
      </c>
      <c r="T250" s="32">
        <v>123.2</v>
      </c>
      <c r="U250" s="25">
        <v>11</v>
      </c>
      <c r="V250" s="26">
        <v>6.9479524349293099E-3</v>
      </c>
      <c r="W250" s="26">
        <v>2.8792471601786978</v>
      </c>
      <c r="X250" s="20">
        <f t="shared" ref="X250" si="230">((O250-E250)/E250)</f>
        <v>6.9479524349293099E-3</v>
      </c>
      <c r="Y250" s="20">
        <f t="shared" ref="Y250" si="231">((T250-J250)/J250)</f>
        <v>0</v>
      </c>
      <c r="Z250" s="20">
        <f t="shared" ref="Z250" si="232">((U250-K250)/K250)</f>
        <v>0</v>
      </c>
      <c r="AA250" s="20">
        <f t="shared" ref="AA250" si="233">V250-L250</f>
        <v>5.5459725015623972E-3</v>
      </c>
      <c r="AB250" s="21">
        <f t="shared" ref="AB250" si="234">W250-M250</f>
        <v>2.6766849951956662E-2</v>
      </c>
      <c r="AD250" s="10"/>
      <c r="AE250" s="114"/>
      <c r="AG250" s="10"/>
    </row>
    <row r="251" spans="1:33" ht="14.4" customHeight="1">
      <c r="A251" s="203">
        <v>213</v>
      </c>
      <c r="B251" s="236" t="s">
        <v>303</v>
      </c>
      <c r="C251" s="12" t="s">
        <v>37</v>
      </c>
      <c r="D251" s="113" t="s">
        <v>23</v>
      </c>
      <c r="E251" s="33">
        <v>32861365330.07</v>
      </c>
      <c r="F251" s="24">
        <f>(E251/$E$245)</f>
        <v>0.2156323058099637</v>
      </c>
      <c r="G251" s="113" t="s">
        <v>23</v>
      </c>
      <c r="H251" s="32">
        <v>1.1379999999999999</v>
      </c>
      <c r="I251" s="113" t="s">
        <v>23</v>
      </c>
      <c r="J251" s="32">
        <v>1.1379999999999999</v>
      </c>
      <c r="K251" s="25">
        <v>57</v>
      </c>
      <c r="L251" s="50">
        <v>7.3499999999999996E-2</v>
      </c>
      <c r="M251" s="50">
        <v>0.215</v>
      </c>
      <c r="N251" s="113" t="s">
        <v>23</v>
      </c>
      <c r="O251" s="75">
        <v>32983678339.369999</v>
      </c>
      <c r="P251" s="24">
        <f t="shared" si="223"/>
        <v>0.60283158487446642</v>
      </c>
      <c r="Q251" s="113" t="s">
        <v>23</v>
      </c>
      <c r="R251" s="32">
        <v>1.141</v>
      </c>
      <c r="S251" s="113" t="s">
        <v>23</v>
      </c>
      <c r="T251" s="32">
        <v>1.141</v>
      </c>
      <c r="U251" s="25">
        <v>57</v>
      </c>
      <c r="V251" s="50">
        <v>7.6399999999999996E-2</v>
      </c>
      <c r="W251" s="50">
        <v>0.19409999999999999</v>
      </c>
      <c r="X251" s="20">
        <f>((O251-E251)/E251)</f>
        <v>3.7220915221095803E-3</v>
      </c>
      <c r="Y251" s="20">
        <f>((T251-J251)/J251)</f>
        <v>2.6362038664324377E-3</v>
      </c>
      <c r="Z251" s="20">
        <f>((U251-K251)/K251)</f>
        <v>0</v>
      </c>
      <c r="AA251" s="20">
        <f>V251-L251</f>
        <v>2.8999999999999998E-3</v>
      </c>
      <c r="AB251" s="21">
        <f>W251-M251</f>
        <v>-2.0900000000000002E-2</v>
      </c>
      <c r="AD251" s="91"/>
      <c r="AE251" s="114"/>
      <c r="AG251" s="91"/>
    </row>
    <row r="252" spans="1:33" ht="14.4" customHeight="1">
      <c r="A252" s="237">
        <v>214</v>
      </c>
      <c r="B252" s="236" t="s">
        <v>304</v>
      </c>
      <c r="C252" s="12" t="s">
        <v>39</v>
      </c>
      <c r="D252" s="72">
        <v>925735.02</v>
      </c>
      <c r="E252" s="33">
        <v>1233541914.1500001</v>
      </c>
      <c r="F252" s="24">
        <f>(E252/$E$245)</f>
        <v>8.0943528849059601E-3</v>
      </c>
      <c r="G252" s="32">
        <v>112.98</v>
      </c>
      <c r="H252" s="32">
        <v>150545.85</v>
      </c>
      <c r="I252" s="32">
        <v>112.98</v>
      </c>
      <c r="J252" s="32">
        <v>150545.85</v>
      </c>
      <c r="K252" s="25">
        <v>18</v>
      </c>
      <c r="L252" s="50">
        <v>-3.5999999999999999E-3</v>
      </c>
      <c r="M252" s="56">
        <v>1.06E-2</v>
      </c>
      <c r="N252" s="73">
        <v>963405.37</v>
      </c>
      <c r="O252" s="33">
        <f>N252*1332.9</f>
        <v>1284123017.6730001</v>
      </c>
      <c r="P252" s="24">
        <f t="shared" si="223"/>
        <v>2.3469484087031117E-2</v>
      </c>
      <c r="Q252" s="32">
        <v>117.58</v>
      </c>
      <c r="R252" s="32">
        <f>Q252*1332.9</f>
        <v>156722.38200000001</v>
      </c>
      <c r="S252" s="32">
        <v>117.58</v>
      </c>
      <c r="T252" s="32">
        <f>S252*1332.9</f>
        <v>156722.38200000001</v>
      </c>
      <c r="U252" s="25">
        <v>18</v>
      </c>
      <c r="V252" s="50">
        <v>4.07E-2</v>
      </c>
      <c r="W252" s="56">
        <v>5.1799999999999999E-2</v>
      </c>
      <c r="X252" s="20">
        <f t="shared" ref="X252" si="235">((O252-E252)/E252)</f>
        <v>4.100477084952079E-2</v>
      </c>
      <c r="Y252" s="20">
        <f t="shared" ref="Y252" si="236">((T252-J252)/J252)</f>
        <v>4.102758063407265E-2</v>
      </c>
      <c r="Z252" s="20">
        <f t="shared" ref="Z252:Z253" si="237">((U252-K252)/K252)</f>
        <v>0</v>
      </c>
      <c r="AA252" s="20">
        <f t="shared" ref="AA252:AA253" si="238">V252-L252</f>
        <v>4.4299999999999999E-2</v>
      </c>
      <c r="AB252" s="21">
        <f t="shared" ref="AB252:AB253" si="239">W252-M252</f>
        <v>4.1200000000000001E-2</v>
      </c>
      <c r="AD252" s="30"/>
    </row>
    <row r="253" spans="1:33" ht="14.4" customHeight="1">
      <c r="A253" s="203">
        <v>215</v>
      </c>
      <c r="B253" s="236" t="s">
        <v>343</v>
      </c>
      <c r="C253" s="12" t="s">
        <v>49</v>
      </c>
      <c r="D253" s="73" t="s">
        <v>23</v>
      </c>
      <c r="E253" s="75">
        <v>318720958.73000002</v>
      </c>
      <c r="F253" s="24">
        <f>(E253/$E$245)</f>
        <v>2.0914083925181138E-3</v>
      </c>
      <c r="G253" s="32" t="s">
        <v>23</v>
      </c>
      <c r="H253" s="32">
        <v>101.020906</v>
      </c>
      <c r="I253" s="32" t="s">
        <v>23</v>
      </c>
      <c r="J253" s="32">
        <v>101.29289799999999</v>
      </c>
      <c r="K253" s="25">
        <v>4</v>
      </c>
      <c r="L253" s="50">
        <v>3.0599999999999999E-2</v>
      </c>
      <c r="M253" s="56">
        <v>1.0200000000000001E-2</v>
      </c>
      <c r="N253" s="195" t="s">
        <v>23</v>
      </c>
      <c r="O253" s="75">
        <v>317447149.54000002</v>
      </c>
      <c r="P253" s="24">
        <f t="shared" si="223"/>
        <v>5.8018746818380221E-3</v>
      </c>
      <c r="Q253" s="184" t="s">
        <v>23</v>
      </c>
      <c r="R253" s="32">
        <v>100.61716300000001</v>
      </c>
      <c r="S253" s="184" t="s">
        <v>23</v>
      </c>
      <c r="T253" s="32">
        <v>100.937496</v>
      </c>
      <c r="U253" s="25">
        <v>4</v>
      </c>
      <c r="V253" s="50">
        <v>-4.0000000000000001E-3</v>
      </c>
      <c r="W253" s="56">
        <v>6.1999999999999998E-3</v>
      </c>
      <c r="X253" s="20">
        <f t="shared" ref="X253" si="240">((O253-E253)/E253)</f>
        <v>-3.9966282577578692E-3</v>
      </c>
      <c r="Y253" s="20">
        <f t="shared" ref="Y253" si="241">((T253-J253)/J253)</f>
        <v>-3.5086566483663842E-3</v>
      </c>
      <c r="Z253" s="20">
        <f t="shared" si="237"/>
        <v>0</v>
      </c>
      <c r="AA253" s="20">
        <f t="shared" si="238"/>
        <v>-3.4599999999999999E-2</v>
      </c>
      <c r="AB253" s="21">
        <f t="shared" si="239"/>
        <v>-4.000000000000001E-3</v>
      </c>
      <c r="AD253" s="30"/>
    </row>
    <row r="254" spans="1:33" ht="14.4" customHeight="1">
      <c r="A254" s="237">
        <v>216</v>
      </c>
      <c r="B254" s="236" t="s">
        <v>305</v>
      </c>
      <c r="C254" s="12" t="s">
        <v>58</v>
      </c>
      <c r="D254" s="113" t="s">
        <v>23</v>
      </c>
      <c r="E254" s="33">
        <v>555277328</v>
      </c>
      <c r="F254" s="24">
        <f t="shared" ref="F254" si="242">(E254/$E$245)</f>
        <v>3.6436626840659777E-3</v>
      </c>
      <c r="G254" s="113" t="s">
        <v>23</v>
      </c>
      <c r="H254" s="32">
        <v>1.5264899999999999</v>
      </c>
      <c r="I254" s="113" t="s">
        <v>23</v>
      </c>
      <c r="J254" s="32">
        <v>1.5264899999999999</v>
      </c>
      <c r="K254" s="25">
        <v>80</v>
      </c>
      <c r="L254" s="50">
        <v>-4.1999999999999997E-3</v>
      </c>
      <c r="M254" s="50">
        <v>0.43269999999999997</v>
      </c>
      <c r="N254" s="197" t="s">
        <v>23</v>
      </c>
      <c r="O254" s="196">
        <v>613564814.89999998</v>
      </c>
      <c r="P254" s="24">
        <f t="shared" si="223"/>
        <v>1.1213917562004712E-2</v>
      </c>
      <c r="Q254" s="113" t="s">
        <v>23</v>
      </c>
      <c r="R254" s="32">
        <v>1.52122</v>
      </c>
      <c r="S254" s="113" t="s">
        <v>23</v>
      </c>
      <c r="T254" s="32">
        <v>1.52122</v>
      </c>
      <c r="U254" s="25">
        <v>80</v>
      </c>
      <c r="V254" s="50">
        <v>-3.8E-3</v>
      </c>
      <c r="W254" s="50">
        <v>0.42780000000000001</v>
      </c>
      <c r="X254" s="20">
        <f t="shared" ref="X254:X256" si="243">((O254-E254)/E254)</f>
        <v>0.10497004642696303</v>
      </c>
      <c r="Y254" s="20">
        <f t="shared" ref="Y254" si="244">((T254-J254)/J254)</f>
        <v>-3.4523645749398204E-3</v>
      </c>
      <c r="Z254" s="20">
        <f t="shared" ref="Z254" si="245">((U254-K254)/K254)</f>
        <v>0</v>
      </c>
      <c r="AA254" s="20">
        <f t="shared" ref="AA254" si="246">V254-L254</f>
        <v>3.9999999999999975E-4</v>
      </c>
      <c r="AB254" s="21">
        <f t="shared" ref="AB254" si="247">W254-M254</f>
        <v>-4.8999999999999599E-3</v>
      </c>
      <c r="AD254" s="98"/>
    </row>
    <row r="255" spans="1:33" ht="14.4" customHeight="1">
      <c r="A255" s="203">
        <v>217</v>
      </c>
      <c r="B255" s="236" t="s">
        <v>306</v>
      </c>
      <c r="C255" s="12" t="s">
        <v>135</v>
      </c>
      <c r="D255" s="72">
        <v>653680.69000000018</v>
      </c>
      <c r="E255" s="33">
        <v>869458397.88658535</v>
      </c>
      <c r="F255" s="24">
        <v>0</v>
      </c>
      <c r="G255" s="73">
        <v>9.9254243804552171</v>
      </c>
      <c r="H255" s="32">
        <v>13201.772229458154</v>
      </c>
      <c r="I255" s="73">
        <v>9.9254243804552171</v>
      </c>
      <c r="J255" s="32">
        <v>13201.772229458154</v>
      </c>
      <c r="K255" s="25">
        <v>14</v>
      </c>
      <c r="L255" s="50">
        <v>-5.9466007876755045E-3</v>
      </c>
      <c r="M255" s="50">
        <v>-7.4575619544783311E-3</v>
      </c>
      <c r="N255" s="73">
        <v>655210.30000000005</v>
      </c>
      <c r="O255" s="33">
        <f>N255*C273</f>
        <v>872206778.41579998</v>
      </c>
      <c r="P255" s="24">
        <f t="shared" si="223"/>
        <v>1.5941029655963234E-2</v>
      </c>
      <c r="Q255" s="73">
        <v>9.9486498307688684</v>
      </c>
      <c r="R255" s="32">
        <f>Q255*C273</f>
        <v>13243.503373621887</v>
      </c>
      <c r="S255" s="73">
        <v>9.9486498307688684</v>
      </c>
      <c r="T255" s="32">
        <f>S255*C273</f>
        <v>13243.503373621887</v>
      </c>
      <c r="U255" s="25">
        <v>14</v>
      </c>
      <c r="V255" s="50">
        <v>2.3399956942280475E-3</v>
      </c>
      <c r="W255" s="50">
        <v>-5.1350169231131337E-3</v>
      </c>
      <c r="X255" s="20">
        <f t="shared" ref="X255" si="248">((O255-E255)/E255)</f>
        <v>3.1610259167030638E-3</v>
      </c>
      <c r="Y255" s="20">
        <f t="shared" ref="Y255" si="249">((T255-J255)/J255)</f>
        <v>3.161025916703373E-3</v>
      </c>
      <c r="Z255" s="20">
        <f t="shared" ref="Z255" si="250">((U255-K255)/K255)</f>
        <v>0</v>
      </c>
      <c r="AA255" s="20">
        <f t="shared" ref="AA255" si="251">V255-L255</f>
        <v>8.286596481903552E-3</v>
      </c>
      <c r="AB255" s="21">
        <f t="shared" ref="AB255" si="252">W255-M255</f>
        <v>2.3225450313651974E-3</v>
      </c>
    </row>
    <row r="256" spans="1:33" ht="14.4" customHeight="1">
      <c r="A256" s="104"/>
      <c r="B256" s="115"/>
      <c r="C256" s="115" t="s">
        <v>63</v>
      </c>
      <c r="D256" s="115"/>
      <c r="E256" s="115">
        <f>SUM(E249:E255)</f>
        <v>54365456629.540993</v>
      </c>
      <c r="F256" s="115"/>
      <c r="G256" s="115"/>
      <c r="H256" s="115"/>
      <c r="I256" s="115"/>
      <c r="J256" s="115"/>
      <c r="K256" s="115">
        <f>SUM(K249:K255)</f>
        <v>251</v>
      </c>
      <c r="L256" s="115"/>
      <c r="M256" s="115"/>
      <c r="N256" s="115"/>
      <c r="O256" s="115">
        <f>SUM(O249:O255)</f>
        <v>54714582259.71772</v>
      </c>
      <c r="P256" s="115"/>
      <c r="Q256" s="115"/>
      <c r="R256" s="115"/>
      <c r="S256" s="115"/>
      <c r="T256" s="115"/>
      <c r="U256" s="115">
        <f>SUM(U249:U255)</f>
        <v>251</v>
      </c>
      <c r="V256" s="115"/>
      <c r="W256" s="115"/>
      <c r="X256" s="112">
        <f t="shared" si="243"/>
        <v>6.421828341399787E-3</v>
      </c>
      <c r="Y256" s="115"/>
      <c r="Z256" s="115"/>
      <c r="AA256" s="115"/>
      <c r="AB256" s="115"/>
    </row>
    <row r="257" spans="1:32" ht="6" customHeight="1">
      <c r="B257" s="40"/>
      <c r="C257" s="84"/>
      <c r="D257" s="84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38"/>
    </row>
    <row r="258" spans="1:32" ht="15.6">
      <c r="A258" s="11"/>
      <c r="B258" s="256" t="s">
        <v>348</v>
      </c>
      <c r="C258" s="256"/>
      <c r="D258" s="256"/>
      <c r="E258" s="256"/>
      <c r="F258" s="256"/>
      <c r="G258" s="256"/>
      <c r="H258" s="256"/>
      <c r="I258" s="256"/>
      <c r="J258" s="256"/>
      <c r="K258" s="256"/>
      <c r="L258" s="256"/>
      <c r="M258" s="256"/>
      <c r="N258" s="256"/>
      <c r="O258" s="256"/>
      <c r="P258" s="256"/>
      <c r="Q258" s="256"/>
      <c r="R258" s="256"/>
      <c r="S258" s="256"/>
      <c r="T258" s="256"/>
      <c r="U258" s="256"/>
      <c r="V258" s="256"/>
      <c r="W258" s="256"/>
      <c r="X258" s="256"/>
      <c r="Y258" s="256"/>
      <c r="Z258" s="256"/>
      <c r="AA258" s="256"/>
      <c r="AB258" s="256"/>
      <c r="AD258" s="187"/>
      <c r="AE258" s="188"/>
      <c r="AF258" s="207"/>
    </row>
    <row r="259" spans="1:32">
      <c r="A259" s="237">
        <v>1</v>
      </c>
      <c r="B259" s="236" t="s">
        <v>308</v>
      </c>
      <c r="C259" s="12" t="s">
        <v>103</v>
      </c>
      <c r="D259" s="113" t="s">
        <v>23</v>
      </c>
      <c r="E259" s="119">
        <v>2431391659.6799998</v>
      </c>
      <c r="F259" s="120">
        <f t="shared" ref="F259:F270" si="253">(E259/$E$271)</f>
        <v>7.1994626535174397E-2</v>
      </c>
      <c r="G259" s="113" t="s">
        <v>23</v>
      </c>
      <c r="H259" s="121">
        <v>593.77007184000001</v>
      </c>
      <c r="I259" s="113" t="s">
        <v>23</v>
      </c>
      <c r="J259" s="121">
        <v>593.77007184000001</v>
      </c>
      <c r="K259" s="122">
        <v>2468</v>
      </c>
      <c r="L259" s="46">
        <v>-5.0000000000000001E-3</v>
      </c>
      <c r="M259" s="46">
        <v>0.68240000000000001</v>
      </c>
      <c r="N259" s="113" t="s">
        <v>23</v>
      </c>
      <c r="O259" s="119">
        <v>2418190846.25</v>
      </c>
      <c r="P259" s="120">
        <f t="shared" ref="P259:P270" si="254">(O259/$O$271)</f>
        <v>7.2484913249550781E-2</v>
      </c>
      <c r="Q259" s="113" t="s">
        <v>23</v>
      </c>
      <c r="R259" s="121">
        <v>590.54630166000004</v>
      </c>
      <c r="S259" s="113" t="s">
        <v>23</v>
      </c>
      <c r="T259" s="121">
        <v>590.54630166000004</v>
      </c>
      <c r="U259" s="122">
        <v>2461</v>
      </c>
      <c r="V259" s="46">
        <v>-5.4000000000000003E-3</v>
      </c>
      <c r="W259" s="46">
        <v>0.67330000000000001</v>
      </c>
      <c r="X259" s="20">
        <f>((O259-E259)/E259)</f>
        <v>-5.4293241393026798E-3</v>
      </c>
      <c r="Y259" s="20">
        <f>((T259-J259)/J259)</f>
        <v>-5.4293241321678905E-3</v>
      </c>
      <c r="Z259" s="20">
        <f>((U259-K259)/K259)</f>
        <v>-2.8363047001620746E-3</v>
      </c>
      <c r="AA259" s="20">
        <f>V259-L259</f>
        <v>-4.0000000000000018E-4</v>
      </c>
      <c r="AB259" s="21">
        <f>W259-M259</f>
        <v>-9.099999999999997E-3</v>
      </c>
      <c r="AD259" s="189"/>
      <c r="AE259" s="123"/>
      <c r="AF259" s="208"/>
    </row>
    <row r="260" spans="1:32">
      <c r="A260" s="238">
        <v>2</v>
      </c>
      <c r="B260" s="236" t="s">
        <v>309</v>
      </c>
      <c r="C260" s="12" t="s">
        <v>275</v>
      </c>
      <c r="D260" s="113" t="s">
        <v>23</v>
      </c>
      <c r="E260" s="119">
        <v>3431760261.7199993</v>
      </c>
      <c r="F260" s="120">
        <f t="shared" si="253"/>
        <v>0.10161600144392237</v>
      </c>
      <c r="G260" s="113" t="s">
        <v>23</v>
      </c>
      <c r="H260" s="35">
        <v>97.609947563892192</v>
      </c>
      <c r="I260" s="113" t="s">
        <v>23</v>
      </c>
      <c r="J260" s="35">
        <v>107.88467888640717</v>
      </c>
      <c r="K260" s="122">
        <v>3606</v>
      </c>
      <c r="L260" s="46">
        <v>-6.0771929157875295E-3</v>
      </c>
      <c r="M260" s="46">
        <v>0.64810000000000001</v>
      </c>
      <c r="N260" s="113" t="s">
        <v>23</v>
      </c>
      <c r="O260" s="119">
        <v>3360173207.2299991</v>
      </c>
      <c r="P260" s="120">
        <f t="shared" si="254"/>
        <v>0.10072069531122156</v>
      </c>
      <c r="Q260" s="113" t="s">
        <v>23</v>
      </c>
      <c r="R260" s="35">
        <v>95.573788828398165</v>
      </c>
      <c r="S260" s="113" t="s">
        <v>23</v>
      </c>
      <c r="T260" s="35">
        <v>105.63418765244009</v>
      </c>
      <c r="U260" s="122">
        <v>3606</v>
      </c>
      <c r="V260" s="46">
        <v>-2.0860156022122905E-2</v>
      </c>
      <c r="W260" s="46">
        <v>0.61370000000000002</v>
      </c>
      <c r="X260" s="20">
        <f t="shared" ref="X260:X271" si="255">((O260-E260)/E260)</f>
        <v>-2.0860156022122826E-2</v>
      </c>
      <c r="Y260" s="20">
        <f t="shared" ref="Y260:Y271" si="256">((T260-J260)/J260)</f>
        <v>-2.0860156022122905E-2</v>
      </c>
      <c r="Z260" s="20">
        <f t="shared" ref="Z260:Z271" si="257">((U260-K260)/K260)</f>
        <v>0</v>
      </c>
      <c r="AA260" s="20">
        <f t="shared" ref="AA260:AA271" si="258">V260-L260</f>
        <v>-1.4782963106335376E-2</v>
      </c>
      <c r="AB260" s="21">
        <f t="shared" ref="AB260:AB271" si="259">W260-M260</f>
        <v>-3.4399999999999986E-2</v>
      </c>
      <c r="AD260" s="189"/>
      <c r="AE260" s="123"/>
      <c r="AF260" s="190"/>
    </row>
    <row r="261" spans="1:32">
      <c r="A261" s="238">
        <v>3</v>
      </c>
      <c r="B261" s="236" t="s">
        <v>310</v>
      </c>
      <c r="C261" s="12" t="s">
        <v>49</v>
      </c>
      <c r="D261" s="113" t="s">
        <v>23</v>
      </c>
      <c r="E261" s="119">
        <v>831312971.62</v>
      </c>
      <c r="F261" s="120">
        <f t="shared" si="253"/>
        <v>2.4615559853283741E-2</v>
      </c>
      <c r="G261" s="113" t="s">
        <v>23</v>
      </c>
      <c r="H261" s="35">
        <v>61.567337000000002</v>
      </c>
      <c r="I261" s="113" t="s">
        <v>23</v>
      </c>
      <c r="J261" s="35">
        <v>61.911296999999998</v>
      </c>
      <c r="K261" s="122">
        <v>1831</v>
      </c>
      <c r="L261" s="46">
        <v>-1.17E-2</v>
      </c>
      <c r="M261" s="46">
        <v>0.51770000000000005</v>
      </c>
      <c r="N261" s="113" t="s">
        <v>23</v>
      </c>
      <c r="O261" s="119">
        <v>804201555.33000004</v>
      </c>
      <c r="P261" s="120">
        <f t="shared" si="254"/>
        <v>2.4105822773932709E-2</v>
      </c>
      <c r="Q261" s="113" t="s">
        <v>23</v>
      </c>
      <c r="R261" s="35">
        <v>59.559455999999997</v>
      </c>
      <c r="S261" s="113" t="s">
        <v>23</v>
      </c>
      <c r="T261" s="35">
        <v>59.806609999999999</v>
      </c>
      <c r="U261" s="122">
        <v>1952</v>
      </c>
      <c r="V261" s="46">
        <v>-3.2599999999999997E-2</v>
      </c>
      <c r="W261" s="46">
        <v>0.46610000000000001</v>
      </c>
      <c r="X261" s="20">
        <f t="shared" si="255"/>
        <v>-3.2612767051099036E-2</v>
      </c>
      <c r="Y261" s="20">
        <f t="shared" si="256"/>
        <v>-3.3995201231206619E-2</v>
      </c>
      <c r="Z261" s="20">
        <f t="shared" si="257"/>
        <v>6.6084107045330423E-2</v>
      </c>
      <c r="AA261" s="20">
        <f t="shared" si="258"/>
        <v>-2.0899999999999995E-2</v>
      </c>
      <c r="AB261" s="21">
        <f t="shared" si="259"/>
        <v>-5.1600000000000035E-2</v>
      </c>
      <c r="AD261" s="189"/>
      <c r="AE261" s="123"/>
      <c r="AF261" s="190"/>
    </row>
    <row r="262" spans="1:32">
      <c r="A262" s="238">
        <v>4</v>
      </c>
      <c r="B262" s="236" t="s">
        <v>311</v>
      </c>
      <c r="C262" s="12" t="s">
        <v>49</v>
      </c>
      <c r="D262" s="113" t="s">
        <v>23</v>
      </c>
      <c r="E262" s="119">
        <v>1684963223.1500001</v>
      </c>
      <c r="F262" s="120">
        <f t="shared" si="253"/>
        <v>4.9892536849515057E-2</v>
      </c>
      <c r="G262" s="113" t="s">
        <v>23</v>
      </c>
      <c r="H262" s="35">
        <v>143.08329800000001</v>
      </c>
      <c r="I262" s="113" t="s">
        <v>23</v>
      </c>
      <c r="J262" s="35">
        <v>143.75305900000001</v>
      </c>
      <c r="K262" s="122">
        <v>1469</v>
      </c>
      <c r="L262" s="46">
        <v>-5.1000000000000004E-3</v>
      </c>
      <c r="M262" s="46">
        <v>0.71760000000000002</v>
      </c>
      <c r="N262" s="113" t="s">
        <v>23</v>
      </c>
      <c r="O262" s="119">
        <v>1666085749.1299999</v>
      </c>
      <c r="P262" s="120">
        <f t="shared" si="254"/>
        <v>4.9940674111507113E-2</v>
      </c>
      <c r="Q262" s="113" t="s">
        <v>23</v>
      </c>
      <c r="R262" s="35">
        <v>141.39801499999999</v>
      </c>
      <c r="S262" s="113" t="s">
        <v>23</v>
      </c>
      <c r="T262" s="35">
        <v>141.85691399999999</v>
      </c>
      <c r="U262" s="122">
        <v>1494</v>
      </c>
      <c r="V262" s="46">
        <v>-1.12E-2</v>
      </c>
      <c r="W262" s="46">
        <v>0.69830000000000003</v>
      </c>
      <c r="X262" s="20">
        <f t="shared" si="255"/>
        <v>-1.1203493204266628E-2</v>
      </c>
      <c r="Y262" s="20">
        <f t="shared" si="256"/>
        <v>-1.3190293223603808E-2</v>
      </c>
      <c r="Z262" s="20">
        <f t="shared" si="257"/>
        <v>1.7018379850238258E-2</v>
      </c>
      <c r="AA262" s="20">
        <f t="shared" si="258"/>
        <v>-6.0999999999999995E-3</v>
      </c>
      <c r="AB262" s="21">
        <f t="shared" si="259"/>
        <v>-1.9299999999999984E-2</v>
      </c>
      <c r="AD262" s="189"/>
      <c r="AE262" s="123"/>
      <c r="AF262" s="190"/>
    </row>
    <row r="263" spans="1:32">
      <c r="A263" s="238">
        <v>5</v>
      </c>
      <c r="B263" s="236" t="s">
        <v>312</v>
      </c>
      <c r="C263" s="12" t="s">
        <v>313</v>
      </c>
      <c r="D263" s="113" t="s">
        <v>23</v>
      </c>
      <c r="E263" s="119">
        <v>1865711418.3800001</v>
      </c>
      <c r="F263" s="120">
        <f t="shared" si="253"/>
        <v>5.5244574132641749E-2</v>
      </c>
      <c r="G263" s="113" t="s">
        <v>23</v>
      </c>
      <c r="H263" s="35">
        <v>49987</v>
      </c>
      <c r="I263" s="113" t="s">
        <v>23</v>
      </c>
      <c r="J263" s="35">
        <v>54261</v>
      </c>
      <c r="K263" s="122">
        <v>1263</v>
      </c>
      <c r="L263" s="46">
        <v>-1.6E-2</v>
      </c>
      <c r="M263" s="46">
        <v>-0.12</v>
      </c>
      <c r="N263" s="113" t="s">
        <v>23</v>
      </c>
      <c r="O263" s="119">
        <v>1865854239.0699999</v>
      </c>
      <c r="P263" s="120">
        <f t="shared" si="254"/>
        <v>5.5928705075130099E-2</v>
      </c>
      <c r="Q263" s="113" t="s">
        <v>23</v>
      </c>
      <c r="R263" s="35">
        <v>50175</v>
      </c>
      <c r="S263" s="113" t="s">
        <v>23</v>
      </c>
      <c r="T263" s="35">
        <v>54475</v>
      </c>
      <c r="U263" s="122">
        <v>1263</v>
      </c>
      <c r="V263" s="46">
        <v>0</v>
      </c>
      <c r="W263" s="46">
        <v>-0.12</v>
      </c>
      <c r="X263" s="20">
        <f t="shared" si="255"/>
        <v>7.6550257769141065E-5</v>
      </c>
      <c r="Y263" s="20">
        <f t="shared" si="256"/>
        <v>3.9439007758795448E-3</v>
      </c>
      <c r="Z263" s="20">
        <f t="shared" si="257"/>
        <v>0</v>
      </c>
      <c r="AA263" s="20">
        <f t="shared" si="258"/>
        <v>1.6E-2</v>
      </c>
      <c r="AB263" s="21">
        <f t="shared" si="259"/>
        <v>0</v>
      </c>
      <c r="AD263" s="189"/>
      <c r="AE263" s="123"/>
      <c r="AF263" s="190"/>
    </row>
    <row r="264" spans="1:32">
      <c r="A264" s="238">
        <v>6</v>
      </c>
      <c r="B264" s="236" t="s">
        <v>314</v>
      </c>
      <c r="C264" s="12" t="s">
        <v>315</v>
      </c>
      <c r="D264" s="113" t="s">
        <v>23</v>
      </c>
      <c r="E264" s="119">
        <v>2034092282.76</v>
      </c>
      <c r="F264" s="120">
        <f t="shared" si="253"/>
        <v>6.0230409054977299E-2</v>
      </c>
      <c r="G264" s="113" t="s">
        <v>23</v>
      </c>
      <c r="H264" s="35">
        <v>2229.9</v>
      </c>
      <c r="I264" s="113" t="s">
        <v>23</v>
      </c>
      <c r="J264" s="35">
        <v>2229.9</v>
      </c>
      <c r="K264" s="122">
        <v>2381</v>
      </c>
      <c r="L264" s="46">
        <v>-7.4000000000000003E-3</v>
      </c>
      <c r="M264" s="46">
        <v>0.14119999999999999</v>
      </c>
      <c r="N264" s="113" t="s">
        <v>23</v>
      </c>
      <c r="O264" s="119">
        <v>1991094772.52</v>
      </c>
      <c r="P264" s="120">
        <f t="shared" si="254"/>
        <v>5.9682771556908598E-2</v>
      </c>
      <c r="Q264" s="113" t="s">
        <v>23</v>
      </c>
      <c r="R264" s="35">
        <v>1995.84</v>
      </c>
      <c r="S264" s="113" t="s">
        <v>23</v>
      </c>
      <c r="T264" s="35">
        <v>1995.84</v>
      </c>
      <c r="U264" s="122">
        <v>2381</v>
      </c>
      <c r="V264" s="46">
        <v>-2.1100000000000001E-2</v>
      </c>
      <c r="W264" s="46">
        <v>2.1399999999999999E-2</v>
      </c>
      <c r="X264" s="20">
        <f t="shared" si="255"/>
        <v>-2.1138426513106844E-2</v>
      </c>
      <c r="Y264" s="20">
        <f t="shared" si="256"/>
        <v>-0.10496434817704837</v>
      </c>
      <c r="Z264" s="20">
        <f t="shared" si="257"/>
        <v>0</v>
      </c>
      <c r="AA264" s="20">
        <f t="shared" si="258"/>
        <v>-1.37E-2</v>
      </c>
      <c r="AB264" s="21">
        <f t="shared" si="259"/>
        <v>-0.11979999999999999</v>
      </c>
      <c r="AD264" s="189"/>
      <c r="AE264" s="123"/>
      <c r="AF264" s="190"/>
    </row>
    <row r="265" spans="1:32">
      <c r="A265" s="238">
        <v>7</v>
      </c>
      <c r="B265" s="236" t="s">
        <v>316</v>
      </c>
      <c r="C265" s="12" t="s">
        <v>315</v>
      </c>
      <c r="D265" s="113" t="s">
        <v>23</v>
      </c>
      <c r="E265" s="119">
        <v>2782380711.5599999</v>
      </c>
      <c r="F265" s="120">
        <f t="shared" si="253"/>
        <v>8.2387573968152467E-2</v>
      </c>
      <c r="G265" s="113" t="s">
        <v>23</v>
      </c>
      <c r="H265" s="200">
        <v>1336.5</v>
      </c>
      <c r="I265" s="201" t="s">
        <v>23</v>
      </c>
      <c r="J265" s="200">
        <v>1336.5</v>
      </c>
      <c r="K265" s="199">
        <v>11794</v>
      </c>
      <c r="L265" s="46">
        <v>-4.4999999999999997E-3</v>
      </c>
      <c r="M265" s="46">
        <v>0.25359999999999999</v>
      </c>
      <c r="N265" s="113" t="s">
        <v>23</v>
      </c>
      <c r="O265" s="119">
        <v>2758879617.7600002</v>
      </c>
      <c r="P265" s="120">
        <f t="shared" si="254"/>
        <v>8.2697008827653615E-2</v>
      </c>
      <c r="Q265" s="113" t="s">
        <v>23</v>
      </c>
      <c r="R265" s="200">
        <v>1190</v>
      </c>
      <c r="S265" s="201" t="s">
        <v>23</v>
      </c>
      <c r="T265" s="200">
        <v>1190</v>
      </c>
      <c r="U265" s="199">
        <v>11794</v>
      </c>
      <c r="V265" s="46">
        <v>-7.9000000000000008E-3</v>
      </c>
      <c r="W265" s="46">
        <v>0.1162</v>
      </c>
      <c r="X265" s="20">
        <f t="shared" si="255"/>
        <v>-8.4463976127922957E-3</v>
      </c>
      <c r="Y265" s="20">
        <f t="shared" si="256"/>
        <v>-0.10961466517022073</v>
      </c>
      <c r="Z265" s="20">
        <f t="shared" si="257"/>
        <v>0</v>
      </c>
      <c r="AA265" s="20">
        <f t="shared" si="258"/>
        <v>-3.4000000000000011E-3</v>
      </c>
      <c r="AB265" s="21">
        <f t="shared" si="259"/>
        <v>-0.13739999999999999</v>
      </c>
      <c r="AD265" s="189"/>
      <c r="AE265" s="123"/>
      <c r="AF265" s="190"/>
    </row>
    <row r="266" spans="1:32">
      <c r="A266" s="238">
        <v>8</v>
      </c>
      <c r="B266" s="236" t="s">
        <v>317</v>
      </c>
      <c r="C266" s="12" t="s">
        <v>318</v>
      </c>
      <c r="D266" s="113" t="s">
        <v>23</v>
      </c>
      <c r="E266" s="119">
        <v>617020558.32000005</v>
      </c>
      <c r="F266" s="120">
        <f t="shared" si="253"/>
        <v>1.82702628282519E-2</v>
      </c>
      <c r="G266" s="113" t="s">
        <v>23</v>
      </c>
      <c r="H266" s="35">
        <v>40.520000000000003</v>
      </c>
      <c r="I266" s="113" t="s">
        <v>23</v>
      </c>
      <c r="J266" s="35">
        <v>40.619999999999997</v>
      </c>
      <c r="K266" s="122">
        <v>5046</v>
      </c>
      <c r="L266" s="46">
        <v>0</v>
      </c>
      <c r="M266" s="46">
        <v>0.25640000000000002</v>
      </c>
      <c r="N266" s="113" t="s">
        <v>23</v>
      </c>
      <c r="O266" s="119">
        <v>612674665.63</v>
      </c>
      <c r="P266" s="120">
        <f t="shared" si="254"/>
        <v>1.8364832559537723E-2</v>
      </c>
      <c r="Q266" s="113" t="s">
        <v>23</v>
      </c>
      <c r="R266" s="35">
        <v>40.28</v>
      </c>
      <c r="S266" s="113" t="s">
        <v>23</v>
      </c>
      <c r="T266" s="35">
        <v>40.380000000000003</v>
      </c>
      <c r="U266" s="122">
        <v>5138</v>
      </c>
      <c r="V266" s="46">
        <v>-2.06E-2</v>
      </c>
      <c r="W266" s="46">
        <v>1.23E-2</v>
      </c>
      <c r="X266" s="20">
        <f t="shared" si="255"/>
        <v>-7.043351524352588E-3</v>
      </c>
      <c r="Y266" s="20">
        <f t="shared" si="256"/>
        <v>-5.9084194977842173E-3</v>
      </c>
      <c r="Z266" s="20">
        <f t="shared" si="257"/>
        <v>1.823226317875545E-2</v>
      </c>
      <c r="AA266" s="20">
        <f t="shared" si="258"/>
        <v>-2.06E-2</v>
      </c>
      <c r="AB266" s="21">
        <f t="shared" si="259"/>
        <v>-0.24410000000000001</v>
      </c>
      <c r="AD266" s="189"/>
      <c r="AE266" s="123"/>
      <c r="AF266" s="190"/>
    </row>
    <row r="267" spans="1:32">
      <c r="A267" s="238">
        <v>9</v>
      </c>
      <c r="B267" s="236" t="s">
        <v>319</v>
      </c>
      <c r="C267" s="12" t="s">
        <v>318</v>
      </c>
      <c r="D267" s="113" t="s">
        <v>23</v>
      </c>
      <c r="E267" s="124">
        <v>2414463635.54</v>
      </c>
      <c r="F267" s="120">
        <f t="shared" si="253"/>
        <v>7.1493379946174371E-2</v>
      </c>
      <c r="G267" s="113" t="s">
        <v>23</v>
      </c>
      <c r="H267" s="35">
        <v>26.81</v>
      </c>
      <c r="I267" s="113" t="s">
        <v>23</v>
      </c>
      <c r="J267" s="35">
        <v>26.91</v>
      </c>
      <c r="K267" s="122">
        <v>6422</v>
      </c>
      <c r="L267" s="46">
        <v>-8.6199999999999999E-2</v>
      </c>
      <c r="M267" s="46">
        <v>0.72940000000000005</v>
      </c>
      <c r="N267" s="113" t="s">
        <v>23</v>
      </c>
      <c r="O267" s="124">
        <v>2352131828.9299998</v>
      </c>
      <c r="P267" s="120">
        <f t="shared" si="254"/>
        <v>7.0504803967764276E-2</v>
      </c>
      <c r="Q267" s="113" t="s">
        <v>23</v>
      </c>
      <c r="R267" s="35">
        <v>26.1</v>
      </c>
      <c r="S267" s="113" t="s">
        <v>23</v>
      </c>
      <c r="T267" s="35">
        <v>26.2</v>
      </c>
      <c r="U267" s="122">
        <v>6606</v>
      </c>
      <c r="V267" s="46">
        <v>3.5700000000000003E-2</v>
      </c>
      <c r="W267" s="46">
        <v>0.63380000000000003</v>
      </c>
      <c r="X267" s="20">
        <f t="shared" si="255"/>
        <v>-2.5816005547774377E-2</v>
      </c>
      <c r="Y267" s="20">
        <f t="shared" si="256"/>
        <v>-2.6384243775548155E-2</v>
      </c>
      <c r="Z267" s="20">
        <f t="shared" si="257"/>
        <v>2.865151043288695E-2</v>
      </c>
      <c r="AA267" s="20">
        <f t="shared" si="258"/>
        <v>0.12190000000000001</v>
      </c>
      <c r="AB267" s="21">
        <f t="shared" si="259"/>
        <v>-9.5600000000000018E-2</v>
      </c>
      <c r="AD267" s="189"/>
      <c r="AE267" s="123"/>
      <c r="AF267" s="190"/>
    </row>
    <row r="268" spans="1:32" ht="15" customHeight="1">
      <c r="A268" s="238">
        <v>10</v>
      </c>
      <c r="B268" s="236" t="s">
        <v>320</v>
      </c>
      <c r="C268" s="12" t="s">
        <v>318</v>
      </c>
      <c r="D268" s="113" t="s">
        <v>23</v>
      </c>
      <c r="E268" s="119">
        <v>465435713.77999997</v>
      </c>
      <c r="F268" s="120">
        <f t="shared" si="253"/>
        <v>1.3781765786814284E-2</v>
      </c>
      <c r="G268" s="113" t="s">
        <v>23</v>
      </c>
      <c r="H268" s="35">
        <v>150.44999999999999</v>
      </c>
      <c r="I268" s="113" t="s">
        <v>23</v>
      </c>
      <c r="J268" s="35">
        <v>152.44999999999999</v>
      </c>
      <c r="K268" s="122">
        <v>2682</v>
      </c>
      <c r="L268" s="46">
        <v>-6.6699999999999995E-2</v>
      </c>
      <c r="M268" s="46">
        <v>-0.03</v>
      </c>
      <c r="N268" s="113" t="s">
        <v>23</v>
      </c>
      <c r="O268" s="119">
        <v>463294555.31999999</v>
      </c>
      <c r="P268" s="120">
        <f t="shared" si="254"/>
        <v>1.3887185828792772E-2</v>
      </c>
      <c r="Q268" s="113" t="s">
        <v>23</v>
      </c>
      <c r="R268" s="35">
        <v>149.75</v>
      </c>
      <c r="S268" s="113" t="s">
        <v>23</v>
      </c>
      <c r="T268" s="35">
        <v>151.75</v>
      </c>
      <c r="U268" s="122">
        <v>2691</v>
      </c>
      <c r="V268" s="46">
        <v>1.43E-2</v>
      </c>
      <c r="W268" s="46">
        <v>2.9700000000000001E-2</v>
      </c>
      <c r="X268" s="20">
        <f t="shared" si="255"/>
        <v>-4.6003312522168239E-3</v>
      </c>
      <c r="Y268" s="20">
        <f t="shared" si="256"/>
        <v>-4.5916693998031399E-3</v>
      </c>
      <c r="Z268" s="20">
        <f t="shared" si="257"/>
        <v>3.3557046979865771E-3</v>
      </c>
      <c r="AA268" s="20">
        <f t="shared" si="258"/>
        <v>8.0999999999999989E-2</v>
      </c>
      <c r="AB268" s="21">
        <f t="shared" si="259"/>
        <v>5.9700000000000003E-2</v>
      </c>
      <c r="AD268" s="189"/>
      <c r="AE268" s="123"/>
      <c r="AF268" s="208"/>
    </row>
    <row r="269" spans="1:32">
      <c r="A269" s="237">
        <v>11</v>
      </c>
      <c r="B269" s="236" t="s">
        <v>321</v>
      </c>
      <c r="C269" s="12" t="s">
        <v>318</v>
      </c>
      <c r="D269" s="113" t="s">
        <v>23</v>
      </c>
      <c r="E269" s="119">
        <v>14604784908.450001</v>
      </c>
      <c r="F269" s="120">
        <f t="shared" si="253"/>
        <v>0.43245440565868948</v>
      </c>
      <c r="G269" s="113" t="s">
        <v>23</v>
      </c>
      <c r="H269" s="35">
        <v>92.54</v>
      </c>
      <c r="I269" s="113" t="s">
        <v>23</v>
      </c>
      <c r="J269" s="35">
        <v>92.74</v>
      </c>
      <c r="K269" s="122">
        <v>8491</v>
      </c>
      <c r="L269" s="46">
        <v>-4.6300000000000001E-2</v>
      </c>
      <c r="M269" s="46">
        <v>0.61399999999999999</v>
      </c>
      <c r="N269" s="113" t="s">
        <v>23</v>
      </c>
      <c r="O269" s="119">
        <v>14460243585.92</v>
      </c>
      <c r="P269" s="120">
        <f t="shared" si="254"/>
        <v>0.43344366451398902</v>
      </c>
      <c r="Q269" s="113" t="s">
        <v>23</v>
      </c>
      <c r="R269" s="35">
        <v>91.63</v>
      </c>
      <c r="S269" s="113" t="s">
        <v>23</v>
      </c>
      <c r="T269" s="35">
        <v>91.83</v>
      </c>
      <c r="U269" s="122">
        <v>8605</v>
      </c>
      <c r="V269" s="46">
        <v>-2.0500000000000001E-2</v>
      </c>
      <c r="W269" s="46">
        <v>0.59819999999999995</v>
      </c>
      <c r="X269" s="20">
        <f t="shared" si="255"/>
        <v>-9.8968470563624879E-3</v>
      </c>
      <c r="Y269" s="20">
        <f t="shared" si="256"/>
        <v>-9.8123786931205159E-3</v>
      </c>
      <c r="Z269" s="20">
        <f t="shared" si="257"/>
        <v>1.3425980449888117E-2</v>
      </c>
      <c r="AA269" s="20">
        <f t="shared" si="258"/>
        <v>2.58E-2</v>
      </c>
      <c r="AB269" s="21">
        <f t="shared" si="259"/>
        <v>-1.5800000000000036E-2</v>
      </c>
      <c r="AD269" s="189"/>
      <c r="AE269" s="123"/>
      <c r="AF269" s="190"/>
    </row>
    <row r="270" spans="1:32">
      <c r="A270" s="237">
        <v>12</v>
      </c>
      <c r="B270" s="236" t="s">
        <v>322</v>
      </c>
      <c r="C270" s="12" t="s">
        <v>318</v>
      </c>
      <c r="D270" s="113" t="s">
        <v>23</v>
      </c>
      <c r="E270" s="124">
        <v>608531703.97000003</v>
      </c>
      <c r="F270" s="120">
        <f t="shared" si="253"/>
        <v>1.8018903942402888E-2</v>
      </c>
      <c r="G270" s="113" t="s">
        <v>23</v>
      </c>
      <c r="H270" s="35">
        <v>104.3</v>
      </c>
      <c r="I270" s="113" t="s">
        <v>23</v>
      </c>
      <c r="J270" s="35">
        <v>104.5</v>
      </c>
      <c r="K270" s="122">
        <v>4336</v>
      </c>
      <c r="L270" s="46">
        <v>-0.1077</v>
      </c>
      <c r="M270" s="46">
        <v>0.83750000000000002</v>
      </c>
      <c r="N270" s="113" t="s">
        <v>23</v>
      </c>
      <c r="O270" s="124">
        <v>608474133.30999994</v>
      </c>
      <c r="P270" s="120">
        <f t="shared" si="254"/>
        <v>1.8238922224011765E-2</v>
      </c>
      <c r="Q270" s="113" t="s">
        <v>23</v>
      </c>
      <c r="R270" s="35">
        <v>104.33</v>
      </c>
      <c r="S270" s="113" t="s">
        <v>23</v>
      </c>
      <c r="T270" s="35">
        <v>104.53</v>
      </c>
      <c r="U270" s="122">
        <v>4381</v>
      </c>
      <c r="V270" s="46">
        <v>0.1033</v>
      </c>
      <c r="W270" s="46">
        <v>0.83809999999999996</v>
      </c>
      <c r="X270" s="20">
        <f t="shared" si="255"/>
        <v>-9.4605851469201359E-5</v>
      </c>
      <c r="Y270" s="20">
        <f t="shared" si="256"/>
        <v>2.8708133971292956E-4</v>
      </c>
      <c r="Z270" s="20">
        <f t="shared" si="257"/>
        <v>1.0378228782287823E-2</v>
      </c>
      <c r="AA270" s="20">
        <f t="shared" si="258"/>
        <v>0.21100000000000002</v>
      </c>
      <c r="AB270" s="21">
        <f t="shared" si="259"/>
        <v>5.9999999999993392E-4</v>
      </c>
      <c r="AD270" s="189"/>
      <c r="AE270" s="123"/>
      <c r="AF270" s="208"/>
    </row>
    <row r="271" spans="1:32">
      <c r="A271" s="211"/>
      <c r="B271" s="211"/>
      <c r="C271" s="125" t="s">
        <v>323</v>
      </c>
      <c r="D271" s="126"/>
      <c r="E271" s="115">
        <f>SUM(E259:E270)</f>
        <v>33771849048.93</v>
      </c>
      <c r="F271" s="116"/>
      <c r="G271" s="116"/>
      <c r="H271" s="116"/>
      <c r="I271" s="116"/>
      <c r="J271" s="117"/>
      <c r="K271" s="115">
        <f>SUM(K259:K270)</f>
        <v>51789</v>
      </c>
      <c r="L271" s="118"/>
      <c r="M271" s="118"/>
      <c r="N271" s="118"/>
      <c r="O271" s="115">
        <f>SUM(O259:O270)</f>
        <v>33361298756.399998</v>
      </c>
      <c r="P271" s="116"/>
      <c r="Q271" s="116"/>
      <c r="R271" s="116"/>
      <c r="S271" s="116"/>
      <c r="T271" s="117"/>
      <c r="U271" s="115">
        <f>SUM(U259:U270)</f>
        <v>52372</v>
      </c>
      <c r="V271" s="118"/>
      <c r="W271" s="118"/>
      <c r="X271" s="20">
        <f t="shared" si="255"/>
        <v>-1.215658319256316E-2</v>
      </c>
      <c r="Y271" s="20" t="e">
        <f t="shared" si="256"/>
        <v>#DIV/0!</v>
      </c>
      <c r="Z271" s="20">
        <f t="shared" si="257"/>
        <v>1.125721678348684E-2</v>
      </c>
      <c r="AA271" s="20">
        <f t="shared" si="258"/>
        <v>0</v>
      </c>
      <c r="AB271" s="21">
        <f t="shared" si="259"/>
        <v>0</v>
      </c>
      <c r="AD271" s="190"/>
      <c r="AE271" s="190"/>
      <c r="AF271" s="209"/>
    </row>
    <row r="272" spans="1:32">
      <c r="A272" s="127"/>
      <c r="B272" s="127"/>
      <c r="C272" s="128" t="s">
        <v>324</v>
      </c>
      <c r="D272" s="129"/>
      <c r="E272" s="130">
        <f>SUM(E246,E256,E271)</f>
        <v>9874747827629.4375</v>
      </c>
      <c r="F272" s="131"/>
      <c r="G272" s="131"/>
      <c r="H272" s="131"/>
      <c r="I272" s="131"/>
      <c r="J272" s="132"/>
      <c r="K272" s="130">
        <f>SUM(K246,K256,K271)</f>
        <v>1651474</v>
      </c>
      <c r="L272" s="133"/>
      <c r="M272" s="133"/>
      <c r="N272" s="133"/>
      <c r="O272" s="130">
        <f>SUM(O246,O256,O271)</f>
        <v>9918093760857.0957</v>
      </c>
      <c r="P272" s="131"/>
      <c r="Q272" s="131"/>
      <c r="R272" s="131"/>
      <c r="S272" s="131"/>
      <c r="T272" s="130"/>
      <c r="U272" s="130">
        <f>SUM(U246,U256,U271)</f>
        <v>1666570</v>
      </c>
      <c r="V272" s="134"/>
      <c r="W272" s="130"/>
      <c r="X272" s="135"/>
      <c r="Y272" s="136"/>
      <c r="Z272" s="136"/>
      <c r="AA272" s="137"/>
      <c r="AB272" s="137"/>
      <c r="AD272" s="190"/>
      <c r="AE272" s="190"/>
      <c r="AF272" s="69"/>
    </row>
    <row r="273" spans="1:31">
      <c r="A273" s="138"/>
      <c r="B273" s="138" t="s">
        <v>351</v>
      </c>
      <c r="C273" s="139">
        <v>1331.1859999999999</v>
      </c>
      <c r="D273" s="140"/>
      <c r="E273" s="140"/>
      <c r="F273" s="140"/>
      <c r="G273" s="140"/>
      <c r="H273" s="140"/>
      <c r="I273" s="140"/>
      <c r="J273" s="140"/>
      <c r="K273" s="140"/>
      <c r="L273" s="140"/>
      <c r="M273" s="140"/>
      <c r="N273" s="140"/>
      <c r="O273" s="140"/>
      <c r="P273" s="140"/>
      <c r="Q273" s="140"/>
      <c r="R273" s="140"/>
      <c r="S273" s="140"/>
      <c r="T273" s="140"/>
      <c r="U273" s="140"/>
      <c r="V273" s="140"/>
      <c r="W273" s="140"/>
      <c r="X273" s="140"/>
      <c r="Y273" s="140"/>
      <c r="Z273" s="140"/>
      <c r="AA273" s="140"/>
      <c r="AB273" s="140"/>
      <c r="AD273" s="190"/>
      <c r="AE273" s="190"/>
    </row>
    <row r="274" spans="1:31">
      <c r="B274" s="82"/>
    </row>
    <row r="275" spans="1:31">
      <c r="B275" s="82"/>
      <c r="D275" s="141"/>
      <c r="E275" s="114"/>
      <c r="O275" s="114"/>
    </row>
    <row r="276" spans="1:31" ht="15">
      <c r="B276" s="142"/>
      <c r="C276" s="143"/>
      <c r="D276" s="143"/>
      <c r="E276" s="144"/>
      <c r="H276" s="145"/>
      <c r="I276" s="145"/>
      <c r="J276" s="145"/>
      <c r="L276" s="146"/>
      <c r="M276" s="147"/>
      <c r="N276" s="147"/>
    </row>
    <row r="277" spans="1:31">
      <c r="C277" s="82"/>
      <c r="D277" s="82"/>
    </row>
    <row r="278" spans="1:31">
      <c r="O278" s="98"/>
    </row>
    <row r="279" spans="1:31">
      <c r="B279" s="141"/>
    </row>
    <row r="280" spans="1:31">
      <c r="O280" s="30"/>
    </row>
  </sheetData>
  <sheetProtection algorithmName="SHA-512" hashValue="rWy+Vc7xY5Y3X+MeBvGBTyI3CDKUBxscjcLD8uwFIwN60qWG+blGuaQalz7lar/NjHLyruP/AXiHi8wXFg5Ekw==" saltValue="ownbMPGH7DBOFKC05MbF2w==" spinCount="100000" sheet="1" objects="1" scenarios="1"/>
  <mergeCells count="32">
    <mergeCell ref="B248:AB248"/>
    <mergeCell ref="B258:AB258"/>
    <mergeCell ref="B222:AB222"/>
    <mergeCell ref="B223:AB223"/>
    <mergeCell ref="B239:AB239"/>
    <mergeCell ref="B240:AB240"/>
    <mergeCell ref="B247:AA247"/>
    <mergeCell ref="B211:AB211"/>
    <mergeCell ref="B212:AB212"/>
    <mergeCell ref="B217:AB217"/>
    <mergeCell ref="B218:AB218"/>
    <mergeCell ref="B219:AB219"/>
    <mergeCell ref="B144:AB144"/>
    <mergeCell ref="B168:AB168"/>
    <mergeCell ref="B169:AB169"/>
    <mergeCell ref="B177:AB177"/>
    <mergeCell ref="B178:AB178"/>
    <mergeCell ref="B82:AB82"/>
    <mergeCell ref="B122:AB122"/>
    <mergeCell ref="B123:AB123"/>
    <mergeCell ref="B124:AB124"/>
    <mergeCell ref="B143:AB143"/>
    <mergeCell ref="B4:AB4"/>
    <mergeCell ref="B5:AB5"/>
    <mergeCell ref="B29:AB29"/>
    <mergeCell ref="B30:AB30"/>
    <mergeCell ref="B81:AB81"/>
    <mergeCell ref="A1:AB1"/>
    <mergeCell ref="D2:M2"/>
    <mergeCell ref="N2:W2"/>
    <mergeCell ref="X2:Z2"/>
    <mergeCell ref="AA2:AB2"/>
  </mergeCells>
  <pageMargins left="0.7" right="0.7" top="0.75" bottom="0.75" header="0.3" footer="0.3"/>
  <pageSetup paperSize="9" orientation="portrait" horizontalDpi="300" verticalDpi="300" r:id="rId1"/>
  <ignoredErrors>
    <ignoredError sqref="F107 F87 P56 F39 P151 F151 R162 T162" formula="1"/>
    <ignoredError sqref="Y176 Y28 Y80 Y121 Y167 Y210 Y216 Y245 Y271 X57:Z57 X151 X137:Z137 X52:Z52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H44"/>
  <sheetViews>
    <sheetView workbookViewId="0">
      <selection activeCell="I10" sqref="I10"/>
    </sheetView>
  </sheetViews>
  <sheetFormatPr defaultColWidth="9" defaultRowHeight="14.4"/>
  <cols>
    <col min="1" max="1" width="34" style="148" customWidth="1"/>
    <col min="2" max="2" width="15.6640625" style="148" customWidth="1"/>
    <col min="3" max="3" width="16.109375" style="148" customWidth="1"/>
    <col min="4" max="5" width="9" style="148"/>
  </cols>
  <sheetData>
    <row r="1" spans="1:8">
      <c r="A1" s="149"/>
      <c r="B1" s="149"/>
      <c r="C1" s="149"/>
      <c r="D1" s="149"/>
      <c r="F1" s="148"/>
      <c r="G1" s="150"/>
      <c r="H1" s="148"/>
    </row>
    <row r="2" spans="1:8" ht="27.6">
      <c r="A2" s="221" t="s">
        <v>325</v>
      </c>
      <c r="B2" s="222" t="s">
        <v>346</v>
      </c>
      <c r="C2" s="222" t="s">
        <v>354</v>
      </c>
      <c r="D2" s="223"/>
      <c r="F2" s="148"/>
      <c r="G2" s="150"/>
      <c r="H2" s="148"/>
    </row>
    <row r="3" spans="1:8">
      <c r="A3" s="224" t="s">
        <v>20</v>
      </c>
      <c r="B3" s="225">
        <f t="shared" ref="B3:C10" si="0">B13</f>
        <v>243.26329204453961</v>
      </c>
      <c r="C3" s="225">
        <f t="shared" si="0"/>
        <v>239.39694221204456</v>
      </c>
      <c r="D3" s="223"/>
      <c r="F3" s="148"/>
      <c r="G3" s="150"/>
      <c r="H3" s="148"/>
    </row>
    <row r="4" spans="1:8" ht="15.6" customHeight="1">
      <c r="A4" s="221" t="s">
        <v>326</v>
      </c>
      <c r="B4" s="226">
        <f t="shared" si="0"/>
        <v>6671.9313390342868</v>
      </c>
      <c r="C4" s="226">
        <f t="shared" si="0"/>
        <v>6717.7408698407498</v>
      </c>
      <c r="D4" s="223"/>
      <c r="F4" s="148"/>
      <c r="G4" s="150"/>
      <c r="H4" s="148"/>
    </row>
    <row r="5" spans="1:8" ht="16.2" customHeight="1">
      <c r="A5" s="221" t="s">
        <v>327</v>
      </c>
      <c r="B5" s="225">
        <f t="shared" si="0"/>
        <v>232.7950934221688</v>
      </c>
      <c r="C5" s="225">
        <f t="shared" si="0"/>
        <v>230.91693962825195</v>
      </c>
      <c r="D5" s="223"/>
      <c r="F5" s="148"/>
      <c r="G5" s="150"/>
      <c r="H5" s="148"/>
    </row>
    <row r="6" spans="1:8">
      <c r="A6" s="221" t="s">
        <v>184</v>
      </c>
      <c r="B6" s="226">
        <f t="shared" si="0"/>
        <v>1746.1326061177163</v>
      </c>
      <c r="C6" s="226">
        <f t="shared" si="0"/>
        <v>1750.0110890740787</v>
      </c>
      <c r="D6" s="223"/>
      <c r="F6" s="148"/>
      <c r="G6" s="150"/>
      <c r="H6" s="148"/>
    </row>
    <row r="7" spans="1:8">
      <c r="A7" s="221" t="s">
        <v>328</v>
      </c>
      <c r="B7" s="225">
        <f t="shared" si="0"/>
        <v>520.85902502797126</v>
      </c>
      <c r="C7" s="225">
        <f t="shared" si="0"/>
        <v>520.30621568841082</v>
      </c>
      <c r="D7" s="223"/>
      <c r="F7" s="148"/>
      <c r="G7" s="150"/>
      <c r="H7" s="148"/>
    </row>
    <row r="8" spans="1:8">
      <c r="A8" s="221" t="s">
        <v>233</v>
      </c>
      <c r="B8" s="227">
        <f t="shared" si="0"/>
        <v>198.52091618545924</v>
      </c>
      <c r="C8" s="227">
        <f t="shared" si="0"/>
        <v>199.08053779926468</v>
      </c>
      <c r="D8" s="223"/>
      <c r="F8" s="148"/>
      <c r="G8" s="150"/>
      <c r="H8" s="148"/>
    </row>
    <row r="9" spans="1:8">
      <c r="A9" s="221" t="s">
        <v>268</v>
      </c>
      <c r="B9" s="225">
        <f t="shared" si="0"/>
        <v>20.71287871733</v>
      </c>
      <c r="C9" s="225">
        <f t="shared" si="0"/>
        <v>20.571904061119998</v>
      </c>
      <c r="D9" s="223"/>
      <c r="F9" s="148"/>
      <c r="G9" s="150"/>
      <c r="H9" s="148"/>
    </row>
    <row r="10" spans="1:8">
      <c r="A10" s="221" t="s">
        <v>329</v>
      </c>
      <c r="B10" s="225">
        <f t="shared" si="0"/>
        <v>152.39537140149423</v>
      </c>
      <c r="C10" s="225">
        <f t="shared" si="0"/>
        <v>151.9933815370581</v>
      </c>
      <c r="D10" s="223"/>
      <c r="F10" s="148"/>
      <c r="G10" s="150"/>
      <c r="H10" s="148"/>
    </row>
    <row r="11" spans="1:8">
      <c r="A11" s="221" t="s">
        <v>300</v>
      </c>
      <c r="B11" s="225">
        <f>B21</f>
        <v>54.365456629540994</v>
      </c>
      <c r="C11" s="225">
        <f>C21</f>
        <v>54.714582259717723</v>
      </c>
      <c r="D11" s="223"/>
      <c r="F11" s="148"/>
      <c r="G11" s="150"/>
      <c r="H11" s="148"/>
    </row>
    <row r="12" spans="1:8">
      <c r="A12" s="149"/>
      <c r="B12" s="149"/>
      <c r="C12" s="149"/>
      <c r="D12" s="149"/>
      <c r="F12" s="148"/>
      <c r="G12" s="150"/>
      <c r="H12" s="148"/>
    </row>
    <row r="13" spans="1:8">
      <c r="A13" s="228" t="s">
        <v>20</v>
      </c>
      <c r="B13" s="229">
        <f>'Weekly Valuation'!E28/1000000000</f>
        <v>243.26329204453961</v>
      </c>
      <c r="C13" s="230">
        <f>'Weekly Valuation'!O28/1000000000</f>
        <v>239.39694221204456</v>
      </c>
      <c r="D13" s="149"/>
      <c r="F13" s="148"/>
      <c r="G13" s="150"/>
      <c r="H13" s="148"/>
    </row>
    <row r="14" spans="1:8">
      <c r="A14" s="231" t="s">
        <v>326</v>
      </c>
      <c r="B14" s="229">
        <f>'Weekly Valuation'!E80/1000000000</f>
        <v>6671.9313390342868</v>
      </c>
      <c r="C14" s="232">
        <f>'Weekly Valuation'!O80/1000000000</f>
        <v>6717.7408698407498</v>
      </c>
      <c r="D14" s="149"/>
      <c r="F14" s="148"/>
      <c r="G14" s="150"/>
      <c r="H14" s="148"/>
    </row>
    <row r="15" spans="1:8">
      <c r="A15" s="231" t="s">
        <v>327</v>
      </c>
      <c r="B15" s="229">
        <f>'Weekly Valuation'!E121/1000000000</f>
        <v>232.7950934221688</v>
      </c>
      <c r="C15" s="230">
        <f>'Weekly Valuation'!O121/1000000000</f>
        <v>230.91693962825195</v>
      </c>
      <c r="D15" s="149"/>
      <c r="F15" s="148"/>
      <c r="G15" s="150"/>
      <c r="H15" s="148"/>
    </row>
    <row r="16" spans="1:8">
      <c r="A16" s="231" t="s">
        <v>184</v>
      </c>
      <c r="B16" s="229">
        <f>'Weekly Valuation'!E167/1000000000</f>
        <v>1746.1326061177163</v>
      </c>
      <c r="C16" s="232">
        <f>'Weekly Valuation'!O167/1000000000</f>
        <v>1750.0110890740787</v>
      </c>
      <c r="D16" s="149"/>
      <c r="F16" s="148"/>
      <c r="G16" s="150"/>
      <c r="H16" s="148"/>
    </row>
    <row r="17" spans="1:8">
      <c r="A17" s="231" t="s">
        <v>328</v>
      </c>
      <c r="B17" s="229">
        <f>'Weekly Valuation'!E176/1000000000</f>
        <v>520.85902502797126</v>
      </c>
      <c r="C17" s="230">
        <f>'Weekly Valuation'!O176/1000000000</f>
        <v>520.30621568841082</v>
      </c>
      <c r="D17" s="149"/>
      <c r="F17" s="148"/>
      <c r="G17" s="150"/>
      <c r="H17" s="148"/>
    </row>
    <row r="18" spans="1:8">
      <c r="A18" s="231" t="s">
        <v>233</v>
      </c>
      <c r="B18" s="229">
        <f>'Weekly Valuation'!E210/1000000000</f>
        <v>198.52091618545924</v>
      </c>
      <c r="C18" s="233">
        <f>'Weekly Valuation'!O210/1000000000</f>
        <v>199.08053779926468</v>
      </c>
      <c r="D18" s="149"/>
      <c r="F18" s="148"/>
      <c r="G18" s="150"/>
      <c r="H18" s="148"/>
    </row>
    <row r="19" spans="1:8">
      <c r="A19" s="231" t="s">
        <v>268</v>
      </c>
      <c r="B19" s="229">
        <f>'Weekly Valuation'!E216/1000000000</f>
        <v>20.71287871733</v>
      </c>
      <c r="C19" s="230">
        <f>'Weekly Valuation'!O216/1000000000</f>
        <v>20.571904061119998</v>
      </c>
      <c r="D19" s="149"/>
      <c r="F19" s="148"/>
      <c r="G19" s="150"/>
      <c r="H19" s="148"/>
    </row>
    <row r="20" spans="1:8">
      <c r="A20" s="231" t="s">
        <v>329</v>
      </c>
      <c r="B20" s="229">
        <f>'Weekly Valuation'!E245/1000000000</f>
        <v>152.39537140149423</v>
      </c>
      <c r="C20" s="230">
        <f>'Weekly Valuation'!O245/1000000000</f>
        <v>151.9933815370581</v>
      </c>
      <c r="D20" s="149"/>
      <c r="F20" s="148"/>
      <c r="G20" s="150"/>
      <c r="H20" s="148"/>
    </row>
    <row r="21" spans="1:8">
      <c r="A21" s="231" t="s">
        <v>300</v>
      </c>
      <c r="B21" s="229">
        <f>'Weekly Valuation'!E256/1000000000</f>
        <v>54.365456629540994</v>
      </c>
      <c r="C21" s="230">
        <f>'Weekly Valuation'!O256/1000000000</f>
        <v>54.714582259717723</v>
      </c>
      <c r="D21" s="149"/>
      <c r="F21" s="148"/>
      <c r="G21" s="150"/>
      <c r="H21" s="148"/>
    </row>
    <row r="22" spans="1:8">
      <c r="A22" s="151"/>
      <c r="B22" s="149"/>
      <c r="C22" s="152"/>
      <c r="D22" s="149"/>
      <c r="F22" s="148"/>
      <c r="G22" s="150"/>
      <c r="H22" s="148"/>
    </row>
    <row r="23" spans="1:8">
      <c r="A23" s="153"/>
      <c r="B23" s="152"/>
      <c r="C23" s="154"/>
      <c r="F23" s="148"/>
      <c r="G23" s="150"/>
      <c r="H23" s="148"/>
    </row>
    <row r="24" spans="1:8">
      <c r="A24" s="153"/>
      <c r="B24" s="152"/>
      <c r="C24" s="152"/>
      <c r="F24" s="148"/>
      <c r="G24" s="150"/>
      <c r="H24" s="148"/>
    </row>
    <row r="25" spans="1:8">
      <c r="A25" s="153"/>
      <c r="B25" s="152"/>
      <c r="C25" s="152"/>
      <c r="F25" s="148"/>
      <c r="G25" s="150"/>
      <c r="H25" s="148"/>
    </row>
    <row r="26" spans="1:8">
      <c r="A26" s="153"/>
      <c r="B26" s="152"/>
      <c r="C26" s="152"/>
      <c r="F26" s="148"/>
      <c r="G26" s="148"/>
      <c r="H26" s="148"/>
    </row>
    <row r="27" spans="1:8">
      <c r="A27" s="155"/>
      <c r="B27" s="156"/>
      <c r="C27" s="156"/>
      <c r="F27" s="148"/>
      <c r="G27" s="148"/>
      <c r="H27" s="148"/>
    </row>
    <row r="28" spans="1:8">
      <c r="A28" s="150"/>
      <c r="B28" s="150"/>
      <c r="C28" s="150"/>
      <c r="F28" s="148"/>
      <c r="G28" s="148"/>
      <c r="H28" s="148"/>
    </row>
    <row r="29" spans="1:8">
      <c r="A29" s="150"/>
      <c r="B29" s="150"/>
      <c r="C29" s="150"/>
      <c r="F29" s="148"/>
      <c r="G29" s="148"/>
      <c r="H29" s="148"/>
    </row>
    <row r="30" spans="1:8">
      <c r="A30" s="150"/>
      <c r="B30" s="150"/>
      <c r="C30" s="150"/>
      <c r="F30" s="148"/>
    </row>
    <row r="31" spans="1:8">
      <c r="A31" s="150"/>
      <c r="B31" s="150"/>
      <c r="C31" s="150"/>
      <c r="F31" s="148"/>
    </row>
    <row r="32" spans="1:8">
      <c r="A32" s="150"/>
      <c r="B32" s="150"/>
      <c r="C32" s="150"/>
      <c r="F32" s="148"/>
    </row>
    <row r="33" spans="1:6">
      <c r="A33" s="150"/>
      <c r="B33" s="150"/>
      <c r="C33" s="150"/>
      <c r="F33" s="148"/>
    </row>
    <row r="34" spans="1:6">
      <c r="F34" s="148"/>
    </row>
    <row r="35" spans="1:6">
      <c r="F35" s="148"/>
    </row>
    <row r="36" spans="1:6">
      <c r="F36" s="148"/>
    </row>
    <row r="37" spans="1:6">
      <c r="F37" s="148"/>
    </row>
    <row r="38" spans="1:6">
      <c r="F38" s="148"/>
    </row>
    <row r="39" spans="1:6">
      <c r="F39" s="148"/>
    </row>
    <row r="40" spans="1:6">
      <c r="F40" s="148"/>
    </row>
    <row r="41" spans="1:6">
      <c r="F41" s="148"/>
    </row>
    <row r="42" spans="1:6">
      <c r="F42" s="148"/>
    </row>
    <row r="43" spans="1:6">
      <c r="F43" s="148"/>
    </row>
    <row r="44" spans="1:6">
      <c r="F44" s="148"/>
    </row>
  </sheetData>
  <sheetProtection algorithmName="SHA-512" hashValue="RFNIPKnEVb0MG/OLwroKiBUNPzX+CZXfjl94B9gLnBwOQcn4KNod0p0zUhpCXQC9V6RtnTopo0u50E0OI29q2g==" saltValue="DKzmE8KZ0b6+D61u9hoyNg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</sheetPr>
  <dimension ref="A1:Q38"/>
  <sheetViews>
    <sheetView zoomScale="85" zoomScaleNormal="85" workbookViewId="0">
      <selection activeCell="K14" sqref="K14"/>
    </sheetView>
  </sheetViews>
  <sheetFormatPr defaultColWidth="9" defaultRowHeight="14.4"/>
  <cols>
    <col min="1" max="1" width="31.33203125" customWidth="1"/>
    <col min="2" max="2" width="17.44140625" customWidth="1"/>
    <col min="16" max="16" width="7.5546875" customWidth="1"/>
  </cols>
  <sheetData>
    <row r="1" spans="1:16" ht="15.6">
      <c r="A1" s="217" t="s">
        <v>325</v>
      </c>
      <c r="B1" s="218">
        <v>46304</v>
      </c>
      <c r="C1" s="149"/>
      <c r="D1" s="148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</row>
    <row r="2" spans="1:16">
      <c r="A2" s="151" t="s">
        <v>268</v>
      </c>
      <c r="B2" s="152">
        <f>'Weekly Valuation'!O216</f>
        <v>20571904061.119999</v>
      </c>
      <c r="C2" s="149"/>
      <c r="D2" s="148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</row>
    <row r="3" spans="1:16">
      <c r="A3" s="151" t="s">
        <v>300</v>
      </c>
      <c r="B3" s="152">
        <f>'Weekly Valuation'!O256</f>
        <v>54714582259.71772</v>
      </c>
      <c r="C3" s="149"/>
      <c r="D3" s="148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</row>
    <row r="4" spans="1:16">
      <c r="A4" s="151" t="s">
        <v>329</v>
      </c>
      <c r="B4" s="152">
        <f>'Weekly Valuation'!O245</f>
        <v>151993381537.05811</v>
      </c>
      <c r="C4" s="149"/>
      <c r="D4" s="148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</row>
    <row r="5" spans="1:16">
      <c r="A5" s="151" t="s">
        <v>233</v>
      </c>
      <c r="B5" s="154">
        <f>'Weekly Valuation'!O210</f>
        <v>199080537799.26468</v>
      </c>
      <c r="C5" s="149"/>
      <c r="D5" s="148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</row>
    <row r="6" spans="1:16">
      <c r="A6" s="151" t="s">
        <v>20</v>
      </c>
      <c r="B6" s="152">
        <f>'Weekly Valuation'!O28</f>
        <v>239396942212.04456</v>
      </c>
      <c r="C6" s="149"/>
      <c r="D6" s="148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</row>
    <row r="7" spans="1:16">
      <c r="A7" s="151" t="s">
        <v>327</v>
      </c>
      <c r="B7" s="152">
        <f>'Weekly Valuation'!O121</f>
        <v>230916939628.25195</v>
      </c>
      <c r="C7" s="149"/>
      <c r="D7" s="148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</row>
    <row r="8" spans="1:16">
      <c r="A8" s="151" t="s">
        <v>328</v>
      </c>
      <c r="B8" s="152">
        <f>'Weekly Valuation'!O176</f>
        <v>520306215688.41083</v>
      </c>
      <c r="C8" s="149"/>
      <c r="D8" s="148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</row>
    <row r="9" spans="1:16">
      <c r="A9" s="151" t="s">
        <v>184</v>
      </c>
      <c r="B9" s="219">
        <f>'Weekly Valuation'!O167</f>
        <v>1750011089074.0786</v>
      </c>
      <c r="C9" s="149"/>
      <c r="D9" s="148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</row>
    <row r="10" spans="1:16">
      <c r="A10" s="151" t="s">
        <v>326</v>
      </c>
      <c r="B10" s="219">
        <f>'Weekly Valuation'!O80</f>
        <v>6717740869840.75</v>
      </c>
      <c r="C10" s="149"/>
      <c r="D10" s="148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</row>
    <row r="11" spans="1:16">
      <c r="A11" s="149"/>
      <c r="B11" s="149"/>
      <c r="C11" s="149"/>
      <c r="D11" s="148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</row>
    <row r="12" spans="1:16">
      <c r="A12" s="151"/>
      <c r="B12" s="220"/>
      <c r="C12" s="149"/>
      <c r="D12" s="148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</row>
    <row r="13" spans="1:16">
      <c r="A13" s="151"/>
      <c r="B13" s="149"/>
      <c r="C13" s="149"/>
      <c r="D13" s="148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</row>
    <row r="14" spans="1:16">
      <c r="A14" s="152"/>
      <c r="B14" s="152"/>
      <c r="C14" s="149"/>
      <c r="D14" s="148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</row>
    <row r="15" spans="1:16">
      <c r="A15" s="152"/>
      <c r="B15" s="152"/>
      <c r="C15" s="148"/>
      <c r="D15" s="148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</row>
    <row r="16" spans="1:16" ht="16.5" customHeight="1">
      <c r="A16" s="153"/>
      <c r="B16" s="154"/>
      <c r="C16" s="148"/>
      <c r="D16" s="148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</row>
    <row r="17" spans="1:16">
      <c r="A17" s="156"/>
      <c r="B17" s="156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</row>
    <row r="18" spans="1:16">
      <c r="A18" s="156"/>
      <c r="B18" s="156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</row>
    <row r="19" spans="1:16">
      <c r="A19" s="180"/>
      <c r="B19" s="156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</row>
    <row r="20" spans="1:16">
      <c r="A20" s="180"/>
      <c r="B20" s="18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</row>
    <row r="21" spans="1:16">
      <c r="A21" s="180"/>
      <c r="B21" s="18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</row>
    <row r="22" spans="1:16">
      <c r="A22" s="155"/>
      <c r="B22" s="18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</row>
    <row r="23" spans="1:16">
      <c r="A23" s="150"/>
      <c r="B23" s="18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</row>
    <row r="24" spans="1:16">
      <c r="A24" s="150"/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</row>
    <row r="25" spans="1:16">
      <c r="A25" s="150"/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</row>
    <row r="26" spans="1:16">
      <c r="A26" s="150"/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</row>
    <row r="27" spans="1:16">
      <c r="A27" s="150"/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</row>
    <row r="28" spans="1:16">
      <c r="A28" s="148"/>
      <c r="B28" s="148"/>
      <c r="C28" s="148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</row>
    <row r="29" spans="1:16">
      <c r="A29" s="148"/>
      <c r="B29" s="148"/>
      <c r="C29" s="148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</row>
    <row r="30" spans="1:16">
      <c r="A30" s="148"/>
      <c r="B30" s="148"/>
      <c r="C30" s="148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</row>
    <row r="31" spans="1:16">
      <c r="A31" s="148"/>
      <c r="B31" s="148"/>
      <c r="C31" s="148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</row>
    <row r="32" spans="1:16">
      <c r="A32" s="150"/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</row>
    <row r="33" spans="1:17" ht="16.5" customHeight="1">
      <c r="A33" s="258"/>
      <c r="B33" s="258"/>
      <c r="C33" s="258"/>
      <c r="D33" s="258"/>
      <c r="E33" s="258"/>
      <c r="F33" s="258"/>
      <c r="G33" s="258"/>
      <c r="H33" s="258"/>
      <c r="I33" s="258"/>
      <c r="J33" s="258"/>
      <c r="K33" s="258"/>
      <c r="L33" s="258"/>
      <c r="M33" s="258"/>
      <c r="N33" s="258"/>
      <c r="O33" s="258"/>
      <c r="P33" s="258"/>
      <c r="Q33" s="157"/>
    </row>
    <row r="34" spans="1:17" ht="15" customHeight="1">
      <c r="A34" s="258"/>
      <c r="B34" s="258"/>
      <c r="C34" s="258"/>
      <c r="D34" s="258"/>
      <c r="E34" s="258"/>
      <c r="F34" s="258"/>
      <c r="G34" s="258"/>
      <c r="H34" s="258"/>
      <c r="I34" s="258"/>
      <c r="J34" s="258"/>
      <c r="K34" s="258"/>
      <c r="L34" s="258"/>
      <c r="M34" s="258"/>
      <c r="N34" s="258"/>
      <c r="O34" s="258"/>
      <c r="P34" s="258"/>
      <c r="Q34" s="157"/>
    </row>
    <row r="35" spans="1:17">
      <c r="A35" s="150"/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</row>
    <row r="36" spans="1:17">
      <c r="A36" s="150"/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</row>
    <row r="37" spans="1:17">
      <c r="A37" s="150"/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</row>
    <row r="38" spans="1:17">
      <c r="A38" s="150"/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</row>
  </sheetData>
  <sheetProtection algorithmName="SHA-512" hashValue="outEX+uBZSl0wuajT5+aWH39rsxvzW4Ia+/M8Fxf3wUwaCdqobodIv87X0e1MKRGSsG6wGh5wovFzncqEo5atw==" saltValue="30FIIIDMkpQjaqWj83JMBQ==" spinCount="100000" sheet="1" selectLockedCells="1" selectUnlockedCells="1"/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O20"/>
  <sheetViews>
    <sheetView zoomScale="110" zoomScaleNormal="110" workbookViewId="0">
      <selection activeCell="H11" sqref="H11"/>
    </sheetView>
  </sheetViews>
  <sheetFormatPr defaultColWidth="9" defaultRowHeight="14.4"/>
  <cols>
    <col min="1" max="2" width="10.5546875" customWidth="1"/>
    <col min="3" max="3" width="11.109375" customWidth="1"/>
    <col min="4" max="4" width="10.5546875" customWidth="1"/>
    <col min="5" max="5" width="10.88671875" customWidth="1"/>
    <col min="6" max="6" width="11.109375" customWidth="1"/>
    <col min="7" max="7" width="12.109375" customWidth="1"/>
    <col min="8" max="8" width="11.6640625" customWidth="1"/>
    <col min="9" max="9" width="11.44140625" customWidth="1"/>
  </cols>
  <sheetData>
    <row r="1" spans="1:15">
      <c r="A1" s="148"/>
      <c r="B1" s="148"/>
      <c r="C1" s="148"/>
      <c r="D1" s="148"/>
      <c r="E1" s="148"/>
      <c r="F1" s="148"/>
      <c r="G1" s="148"/>
      <c r="H1" s="148"/>
      <c r="I1" s="148"/>
      <c r="J1" s="148"/>
      <c r="K1" s="150"/>
      <c r="L1" s="150"/>
      <c r="M1" s="150"/>
      <c r="N1" s="150"/>
      <c r="O1" s="150"/>
    </row>
    <row r="2" spans="1:15">
      <c r="A2" s="212" t="s">
        <v>330</v>
      </c>
      <c r="B2" s="213">
        <v>46255</v>
      </c>
      <c r="C2" s="213">
        <v>46262</v>
      </c>
      <c r="D2" s="213">
        <v>46269</v>
      </c>
      <c r="E2" s="213">
        <v>46276</v>
      </c>
      <c r="F2" s="213">
        <v>46283</v>
      </c>
      <c r="G2" s="213">
        <v>46290</v>
      </c>
      <c r="H2" s="213">
        <v>46297</v>
      </c>
      <c r="I2" s="213">
        <v>46304</v>
      </c>
      <c r="J2" s="148"/>
      <c r="K2" s="150"/>
      <c r="L2" s="150"/>
      <c r="M2" s="150"/>
      <c r="N2" s="150"/>
      <c r="O2" s="150"/>
    </row>
    <row r="3" spans="1:15">
      <c r="A3" s="212" t="s">
        <v>331</v>
      </c>
      <c r="B3" s="214">
        <f t="shared" ref="B3:I3" si="0">B4</f>
        <v>9539.1054947872126</v>
      </c>
      <c r="C3" s="214">
        <f t="shared" si="0"/>
        <v>9550.1099830201529</v>
      </c>
      <c r="D3" s="214">
        <f t="shared" si="0"/>
        <v>9587.3580026957079</v>
      </c>
      <c r="E3" s="214">
        <f t="shared" si="0"/>
        <v>9624.332327153199</v>
      </c>
      <c r="F3" s="214">
        <f t="shared" si="0"/>
        <v>9642.4625023061362</v>
      </c>
      <c r="G3" s="214">
        <f t="shared" si="0"/>
        <v>9711.2671790224013</v>
      </c>
      <c r="H3" s="214">
        <f t="shared" si="0"/>
        <v>9840.9759785805072</v>
      </c>
      <c r="I3" s="214">
        <f t="shared" si="0"/>
        <v>9884.7324621006956</v>
      </c>
      <c r="J3" s="148"/>
      <c r="K3" s="150"/>
      <c r="L3" s="150"/>
      <c r="M3" s="150"/>
      <c r="N3" s="150"/>
      <c r="O3" s="150"/>
    </row>
    <row r="4" spans="1:15">
      <c r="A4" s="148"/>
      <c r="B4" s="215">
        <f>'NAV Trend'!C11/1000000000</f>
        <v>9539.1054947872126</v>
      </c>
      <c r="C4" s="215">
        <f>'NAV Trend'!D11/1000000000</f>
        <v>9550.1099830201529</v>
      </c>
      <c r="D4" s="215">
        <f>'NAV Trend'!E11/1000000000</f>
        <v>9587.3580026957079</v>
      </c>
      <c r="E4" s="215">
        <f>'NAV Trend'!F11/1000000000</f>
        <v>9624.332327153199</v>
      </c>
      <c r="F4" s="215">
        <f>'NAV Trend'!G11/1000000000</f>
        <v>9642.4625023061362</v>
      </c>
      <c r="G4" s="215">
        <f>'NAV Trend'!H11/1000000000</f>
        <v>9711.2671790224013</v>
      </c>
      <c r="H4" s="216">
        <f>'NAV Trend'!I11/1000000000</f>
        <v>9840.9759785805072</v>
      </c>
      <c r="I4" s="216">
        <f>'NAV Trend'!J11/1000000000</f>
        <v>9884.7324621006956</v>
      </c>
      <c r="J4" s="148"/>
      <c r="K4" s="150"/>
      <c r="L4" s="150"/>
      <c r="M4" s="150"/>
      <c r="N4" s="150"/>
      <c r="O4" s="150"/>
    </row>
    <row r="5" spans="1:15">
      <c r="A5" s="148"/>
      <c r="B5" s="148"/>
      <c r="C5" s="148"/>
      <c r="D5" s="148"/>
      <c r="E5" s="148"/>
      <c r="F5" s="148"/>
      <c r="G5" s="148"/>
      <c r="H5" s="148"/>
      <c r="I5" s="148"/>
      <c r="J5" s="148"/>
      <c r="K5" s="150"/>
      <c r="L5" s="150"/>
      <c r="M5" s="150"/>
      <c r="N5" s="150"/>
      <c r="O5" s="150"/>
    </row>
    <row r="6" spans="1:15">
      <c r="A6" s="148"/>
      <c r="B6" s="148"/>
      <c r="C6" s="148"/>
      <c r="D6" s="148"/>
      <c r="E6" s="148"/>
      <c r="F6" s="148"/>
      <c r="G6" s="148"/>
      <c r="H6" s="148"/>
      <c r="I6" s="148"/>
      <c r="J6" s="148"/>
      <c r="K6" s="150"/>
      <c r="L6" s="150"/>
      <c r="M6" s="150"/>
      <c r="N6" s="150"/>
      <c r="O6" s="150"/>
    </row>
    <row r="7" spans="1:15">
      <c r="A7" s="150"/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</row>
    <row r="8" spans="1:15">
      <c r="A8" s="150"/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</row>
    <row r="9" spans="1:15">
      <c r="A9" s="148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50"/>
      <c r="M9" s="150"/>
      <c r="N9" s="150"/>
      <c r="O9" s="150"/>
    </row>
    <row r="10" spans="1:15">
      <c r="A10" s="148"/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50"/>
      <c r="M10" s="150"/>
      <c r="N10" s="150"/>
      <c r="O10" s="150"/>
    </row>
    <row r="11" spans="1:15">
      <c r="A11" s="150"/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</row>
    <row r="12" spans="1:15">
      <c r="A12" s="150"/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</row>
    <row r="13" spans="1:15">
      <c r="A13" s="150"/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</row>
    <row r="14" spans="1:15">
      <c r="A14" s="150"/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</row>
    <row r="15" spans="1:15">
      <c r="A15" s="150"/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</row>
    <row r="16" spans="1:15">
      <c r="A16" s="150"/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</row>
    <row r="17" spans="1:15">
      <c r="A17" s="150"/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</row>
    <row r="18" spans="1:15"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</row>
    <row r="19" spans="1:15"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</row>
    <row r="20" spans="1:15"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</row>
  </sheetData>
  <sheetProtection algorithmName="SHA-512" hashValue="zNkbrVMidDq8OEuZdy+WPaJ0qm7XY2R9MoXiUfqShl708rE2vY5gdpOwDwFTIir0Y6lqBH264geID6g0JT98kA==" saltValue="2U8xt8WoJeEogS9FPEOiOA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FF00"/>
  </sheetPr>
  <dimension ref="A1:P20"/>
  <sheetViews>
    <sheetView workbookViewId="0">
      <selection activeCell="H9" sqref="H9"/>
    </sheetView>
  </sheetViews>
  <sheetFormatPr defaultColWidth="9" defaultRowHeight="14.4"/>
  <cols>
    <col min="1" max="1" width="10.6640625" customWidth="1"/>
    <col min="2" max="2" width="11.109375" customWidth="1"/>
    <col min="3" max="3" width="11.44140625" customWidth="1"/>
    <col min="4" max="4" width="11.5546875" customWidth="1"/>
    <col min="5" max="5" width="11.109375" customWidth="1"/>
    <col min="6" max="7" width="11.33203125" customWidth="1"/>
    <col min="8" max="8" width="11.6640625" customWidth="1"/>
    <col min="9" max="9" width="11.109375" customWidth="1"/>
  </cols>
  <sheetData>
    <row r="1" spans="1:16">
      <c r="A1" s="148"/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50"/>
      <c r="M1" s="150"/>
      <c r="N1" s="150"/>
      <c r="O1" s="148"/>
      <c r="P1" s="150"/>
    </row>
    <row r="2" spans="1:16">
      <c r="A2" s="212" t="s">
        <v>330</v>
      </c>
      <c r="B2" s="213">
        <v>46255</v>
      </c>
      <c r="C2" s="213">
        <v>46262</v>
      </c>
      <c r="D2" s="213">
        <v>46269</v>
      </c>
      <c r="E2" s="213">
        <v>46276</v>
      </c>
      <c r="F2" s="213">
        <v>46283</v>
      </c>
      <c r="G2" s="213">
        <v>46290</v>
      </c>
      <c r="H2" s="213">
        <v>46297</v>
      </c>
      <c r="I2" s="213">
        <v>46304</v>
      </c>
      <c r="J2" s="148"/>
      <c r="K2" s="148"/>
      <c r="L2" s="150"/>
      <c r="M2" s="150"/>
      <c r="N2" s="150"/>
      <c r="O2" s="148"/>
      <c r="P2" s="150"/>
    </row>
    <row r="3" spans="1:16">
      <c r="A3" s="212" t="s">
        <v>332</v>
      </c>
      <c r="B3" s="214">
        <f t="shared" ref="B3:I3" si="0">B4</f>
        <v>31.723704174310001</v>
      </c>
      <c r="C3" s="214">
        <f t="shared" si="0"/>
        <v>32.027778905540004</v>
      </c>
      <c r="D3" s="214">
        <f t="shared" si="0"/>
        <v>32.856494784340001</v>
      </c>
      <c r="E3" s="214">
        <f t="shared" si="0"/>
        <v>32.38875382981</v>
      </c>
      <c r="F3" s="214">
        <f t="shared" si="0"/>
        <v>33.188676624880003</v>
      </c>
      <c r="G3" s="214">
        <f t="shared" si="0"/>
        <v>33.7459849205</v>
      </c>
      <c r="H3" s="214">
        <f t="shared" si="0"/>
        <v>33.771849048930001</v>
      </c>
      <c r="I3" s="214">
        <f t="shared" si="0"/>
        <v>33.361298756399997</v>
      </c>
      <c r="J3" s="148"/>
      <c r="K3" s="148"/>
      <c r="L3" s="150"/>
      <c r="M3" s="150"/>
      <c r="N3" s="150"/>
      <c r="O3" s="148"/>
      <c r="P3" s="150"/>
    </row>
    <row r="4" spans="1:16">
      <c r="A4" s="148"/>
      <c r="B4" s="215">
        <f>'NAV Trend'!C17/1000000000</f>
        <v>31.723704174310001</v>
      </c>
      <c r="C4" s="215">
        <f>'NAV Trend'!D17/1000000000</f>
        <v>32.027778905540004</v>
      </c>
      <c r="D4" s="215">
        <f>'NAV Trend'!E17/1000000000</f>
        <v>32.856494784340001</v>
      </c>
      <c r="E4" s="215">
        <f>'NAV Trend'!F17/1000000000</f>
        <v>32.38875382981</v>
      </c>
      <c r="F4" s="215">
        <f>'NAV Trend'!G17/1000000000</f>
        <v>33.188676624880003</v>
      </c>
      <c r="G4" s="215">
        <f>'NAV Trend'!H17/1000000000</f>
        <v>33.7459849205</v>
      </c>
      <c r="H4" s="215">
        <f>'NAV Trend'!I17/1000000000</f>
        <v>33.771849048930001</v>
      </c>
      <c r="I4" s="216">
        <f>'NAV Trend'!J17/1000000000</f>
        <v>33.361298756399997</v>
      </c>
      <c r="J4" s="148"/>
      <c r="K4" s="148"/>
      <c r="L4" s="150"/>
      <c r="M4" s="150"/>
      <c r="N4" s="150"/>
      <c r="O4" s="148"/>
      <c r="P4" s="150"/>
    </row>
    <row r="5" spans="1:16">
      <c r="A5" s="148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50"/>
      <c r="M5" s="150"/>
      <c r="N5" s="150"/>
      <c r="O5" s="148"/>
      <c r="P5" s="150"/>
    </row>
    <row r="6" spans="1:16">
      <c r="A6" s="14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50"/>
      <c r="M6" s="150"/>
      <c r="N6" s="150"/>
      <c r="O6" s="148"/>
    </row>
    <row r="7" spans="1:16">
      <c r="A7" s="148"/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50"/>
      <c r="M7" s="150"/>
      <c r="N7" s="150"/>
      <c r="O7" s="148"/>
    </row>
    <row r="8" spans="1:16">
      <c r="A8" s="148"/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50"/>
      <c r="M8" s="150"/>
      <c r="N8" s="150"/>
      <c r="O8" s="148"/>
    </row>
    <row r="9" spans="1:16">
      <c r="A9" s="148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50"/>
      <c r="M9" s="150"/>
      <c r="N9" s="150"/>
      <c r="O9" s="148"/>
    </row>
    <row r="10" spans="1:16">
      <c r="A10" s="150"/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</row>
    <row r="11" spans="1:16">
      <c r="A11" s="148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50"/>
      <c r="O11" s="150"/>
    </row>
    <row r="12" spans="1:16">
      <c r="A12" s="148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50"/>
      <c r="O12" s="150"/>
    </row>
    <row r="13" spans="1:16">
      <c r="A13" s="148"/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50"/>
      <c r="O13" s="150"/>
    </row>
    <row r="14" spans="1:16">
      <c r="A14" s="148"/>
      <c r="B14" s="148"/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50"/>
      <c r="O14" s="150"/>
    </row>
    <row r="15" spans="1:16">
      <c r="A15" s="150"/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</row>
    <row r="16" spans="1:16">
      <c r="A16" s="150"/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</row>
    <row r="17" spans="1:15">
      <c r="A17" s="150"/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</row>
    <row r="18" spans="1:15">
      <c r="A18" s="150"/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</row>
    <row r="19" spans="1:15">
      <c r="A19" s="150"/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</row>
    <row r="20" spans="1:15">
      <c r="A20" s="150"/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</row>
  </sheetData>
  <sheetProtection algorithmName="SHA-512" hashValue="GRLDhFaHkbonSZNSpSKLTMM1HOJ3UtRT2d+mO5sBWu74a9xbzyh/5zYz57DgraLuhmz+AFEX3GPq1exok0M1UQ==" saltValue="3mSgzfrf3uQLtTK7ge65Pw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23"/>
  <sheetViews>
    <sheetView topLeftCell="F1" zoomScale="150" zoomScaleNormal="150" workbookViewId="0">
      <selection activeCell="K1" sqref="K1"/>
    </sheetView>
  </sheetViews>
  <sheetFormatPr defaultColWidth="9" defaultRowHeight="14.4"/>
  <cols>
    <col min="1" max="1" width="36.33203125" customWidth="1"/>
    <col min="2" max="2" width="23.5546875" customWidth="1"/>
    <col min="3" max="3" width="22.5546875" customWidth="1"/>
    <col min="4" max="4" width="20.88671875" customWidth="1"/>
    <col min="5" max="5" width="22.5546875" customWidth="1"/>
    <col min="6" max="6" width="24.6640625" customWidth="1"/>
    <col min="7" max="7" width="22.44140625" customWidth="1"/>
    <col min="8" max="8" width="24.33203125" customWidth="1"/>
    <col min="9" max="9" width="22.5546875" customWidth="1"/>
    <col min="10" max="10" width="21.6640625" customWidth="1"/>
    <col min="11" max="12" width="20.6640625" customWidth="1"/>
    <col min="13" max="13" width="20.5546875" customWidth="1"/>
  </cols>
  <sheetData>
    <row r="1" spans="1:11" ht="15.6">
      <c r="A1" s="158" t="s">
        <v>325</v>
      </c>
      <c r="B1" s="159">
        <v>46248</v>
      </c>
      <c r="C1" s="159">
        <v>46255</v>
      </c>
      <c r="D1" s="159">
        <v>46262</v>
      </c>
      <c r="E1" s="159">
        <v>46269</v>
      </c>
      <c r="F1" s="159">
        <v>46276</v>
      </c>
      <c r="G1" s="159">
        <v>46283</v>
      </c>
      <c r="H1" s="159">
        <v>46290</v>
      </c>
      <c r="I1" s="159">
        <v>46297</v>
      </c>
      <c r="J1" s="159">
        <v>46304</v>
      </c>
    </row>
    <row r="2" spans="1:11">
      <c r="A2" s="160" t="s">
        <v>20</v>
      </c>
      <c r="B2" s="161">
        <v>235546477247.46704</v>
      </c>
      <c r="C2" s="161">
        <v>231065390209.48181</v>
      </c>
      <c r="D2" s="161">
        <v>230502194117.07867</v>
      </c>
      <c r="E2" s="161">
        <v>236978280203.70749</v>
      </c>
      <c r="F2" s="161">
        <v>233751691060.56018</v>
      </c>
      <c r="G2" s="161">
        <v>237810380437.13556</v>
      </c>
      <c r="H2" s="161">
        <v>243836056251.27856</v>
      </c>
      <c r="I2" s="161">
        <v>243263292044.53961</v>
      </c>
      <c r="J2" s="161">
        <v>239396942212.04456</v>
      </c>
    </row>
    <row r="3" spans="1:11">
      <c r="A3" s="160" t="s">
        <v>326</v>
      </c>
      <c r="B3" s="161">
        <v>6366419032258.9531</v>
      </c>
      <c r="C3" s="161">
        <v>6414159990640.0811</v>
      </c>
      <c r="D3" s="161">
        <v>6437093349284.1436</v>
      </c>
      <c r="E3" s="161">
        <v>6477866910909.9443</v>
      </c>
      <c r="F3" s="161">
        <v>6492516641590.4814</v>
      </c>
      <c r="G3" s="161">
        <v>6513625900807.8271</v>
      </c>
      <c r="H3" s="161">
        <v>6563876310093.2578</v>
      </c>
      <c r="I3" s="161">
        <v>6671931339034.2871</v>
      </c>
      <c r="J3" s="161">
        <v>6717740869840.75</v>
      </c>
    </row>
    <row r="4" spans="1:11">
      <c r="A4" s="160" t="s">
        <v>327</v>
      </c>
      <c r="B4" s="162">
        <v>232808557047.479</v>
      </c>
      <c r="C4" s="162">
        <v>232492342668.81003</v>
      </c>
      <c r="D4" s="162">
        <v>233364380828.59927</v>
      </c>
      <c r="E4" s="162">
        <v>233151339009.4201</v>
      </c>
      <c r="F4" s="162">
        <v>232839410565.72668</v>
      </c>
      <c r="G4" s="162">
        <v>232152115798.96204</v>
      </c>
      <c r="H4" s="162">
        <v>232026476574.09711</v>
      </c>
      <c r="I4" s="162">
        <v>232795093422.16879</v>
      </c>
      <c r="J4" s="162">
        <v>230916939628.25195</v>
      </c>
    </row>
    <row r="5" spans="1:11">
      <c r="A5" s="160" t="s">
        <v>184</v>
      </c>
      <c r="B5" s="161">
        <v>1787991095686.9766</v>
      </c>
      <c r="C5" s="161">
        <v>1770876378997.2151</v>
      </c>
      <c r="D5" s="161">
        <v>1758740281907.7664</v>
      </c>
      <c r="E5" s="161">
        <v>1735377846755.3245</v>
      </c>
      <c r="F5" s="161">
        <v>1741943515222.4077</v>
      </c>
      <c r="G5" s="161">
        <v>1730541803701.4326</v>
      </c>
      <c r="H5" s="161">
        <v>1734073769158.2036</v>
      </c>
      <c r="I5" s="161">
        <v>1746132606117.7163</v>
      </c>
      <c r="J5" s="161">
        <v>1750011089074.0786</v>
      </c>
    </row>
    <row r="6" spans="1:11">
      <c r="A6" s="160" t="s">
        <v>328</v>
      </c>
      <c r="B6" s="162">
        <v>515357872458.55438</v>
      </c>
      <c r="C6" s="162">
        <v>515711652357.42096</v>
      </c>
      <c r="D6" s="162">
        <v>516014856152.85748</v>
      </c>
      <c r="E6" s="162">
        <v>517066044242.48993</v>
      </c>
      <c r="F6" s="162">
        <v>519092829593.93005</v>
      </c>
      <c r="G6" s="162">
        <v>519414738717.42688</v>
      </c>
      <c r="H6" s="162">
        <v>519728452624.68188</v>
      </c>
      <c r="I6" s="162">
        <v>520859025027.97125</v>
      </c>
      <c r="J6" s="162">
        <v>520306215688.41083</v>
      </c>
    </row>
    <row r="7" spans="1:11">
      <c r="A7" s="160" t="s">
        <v>233</v>
      </c>
      <c r="B7" s="163">
        <v>156056456839.63123</v>
      </c>
      <c r="C7" s="163">
        <v>155262232520.52646</v>
      </c>
      <c r="D7" s="163">
        <v>154125177966.22263</v>
      </c>
      <c r="E7" s="163">
        <v>163551916844.49368</v>
      </c>
      <c r="F7" s="163">
        <v>182215362544.89923</v>
      </c>
      <c r="G7" s="163">
        <v>184179670398.01761</v>
      </c>
      <c r="H7" s="163">
        <v>191016232533.79163</v>
      </c>
      <c r="I7" s="163">
        <v>198520916185.45923</v>
      </c>
      <c r="J7" s="163">
        <v>199080537799.26468</v>
      </c>
    </row>
    <row r="8" spans="1:11">
      <c r="A8" s="160" t="s">
        <v>268</v>
      </c>
      <c r="B8" s="164">
        <v>19214258027.82</v>
      </c>
      <c r="C8" s="164">
        <v>19211809027.200001</v>
      </c>
      <c r="D8" s="164">
        <v>19190576649.52</v>
      </c>
      <c r="E8" s="164">
        <v>19899617918.309998</v>
      </c>
      <c r="F8" s="164">
        <v>19739565781.869999</v>
      </c>
      <c r="G8" s="164">
        <v>20281641776.650002</v>
      </c>
      <c r="H8" s="164">
        <v>20769351262.669998</v>
      </c>
      <c r="I8" s="164">
        <v>20712878717.329998</v>
      </c>
      <c r="J8" s="164">
        <v>20571904061.119999</v>
      </c>
    </row>
    <row r="9" spans="1:11">
      <c r="A9" s="160" t="s">
        <v>329</v>
      </c>
      <c r="B9" s="164">
        <v>147478677239.20694</v>
      </c>
      <c r="C9" s="164">
        <v>146989321522.50595</v>
      </c>
      <c r="D9" s="164">
        <v>147585444258.20349</v>
      </c>
      <c r="E9" s="164">
        <v>149832029421.98175</v>
      </c>
      <c r="F9" s="164">
        <v>148442304481.9953</v>
      </c>
      <c r="G9" s="164">
        <v>150594926270.68344</v>
      </c>
      <c r="H9" s="164">
        <v>151723489052.85983</v>
      </c>
      <c r="I9" s="164">
        <v>152395371401.49423</v>
      </c>
      <c r="J9" s="164">
        <v>151993381537.05811</v>
      </c>
    </row>
    <row r="10" spans="1:11">
      <c r="A10" s="160" t="s">
        <v>300</v>
      </c>
      <c r="B10" s="164">
        <v>53136278649.465897</v>
      </c>
      <c r="C10" s="164">
        <v>53336376843.973526</v>
      </c>
      <c r="D10" s="164">
        <v>53493721855.760559</v>
      </c>
      <c r="E10" s="164">
        <v>53634017390.035873</v>
      </c>
      <c r="F10" s="164">
        <v>53791006311.330345</v>
      </c>
      <c r="G10" s="164">
        <v>53861324398.000198</v>
      </c>
      <c r="H10" s="164">
        <v>54217041471.561958</v>
      </c>
      <c r="I10" s="164">
        <v>54365456629.540993</v>
      </c>
      <c r="J10" s="164">
        <v>54714582259.71772</v>
      </c>
    </row>
    <row r="11" spans="1:11" ht="15.6">
      <c r="A11" s="165" t="s">
        <v>333</v>
      </c>
      <c r="B11" s="166">
        <f t="shared" ref="B11:J11" si="0">SUM(B2:B10)</f>
        <v>9514008705455.5547</v>
      </c>
      <c r="C11" s="166">
        <f t="shared" si="0"/>
        <v>9539105494787.2129</v>
      </c>
      <c r="D11" s="166">
        <f t="shared" si="0"/>
        <v>9550109983020.1523</v>
      </c>
      <c r="E11" s="166">
        <f t="shared" si="0"/>
        <v>9587358002695.707</v>
      </c>
      <c r="F11" s="166">
        <f t="shared" si="0"/>
        <v>9624332327153.1992</v>
      </c>
      <c r="G11" s="166">
        <f t="shared" si="0"/>
        <v>9642462502306.1367</v>
      </c>
      <c r="H11" s="166">
        <f t="shared" si="0"/>
        <v>9711267179022.4004</v>
      </c>
      <c r="I11" s="166">
        <f t="shared" si="0"/>
        <v>9840975978580.5078</v>
      </c>
      <c r="J11" s="166">
        <f t="shared" si="0"/>
        <v>9884732462100.6953</v>
      </c>
    </row>
    <row r="12" spans="1:11">
      <c r="A12" s="167"/>
      <c r="B12" s="168"/>
      <c r="C12" s="168"/>
      <c r="D12" s="168"/>
      <c r="E12" s="168"/>
      <c r="F12" s="168"/>
      <c r="G12" s="168"/>
      <c r="H12" s="168"/>
      <c r="I12" s="167"/>
      <c r="J12" s="167"/>
    </row>
    <row r="13" spans="1:11" ht="15.6">
      <c r="A13" s="169" t="s">
        <v>334</v>
      </c>
      <c r="B13" s="170" t="s">
        <v>307</v>
      </c>
      <c r="C13" s="171">
        <f>(B11+C11)/2</f>
        <v>9526557100121.3828</v>
      </c>
      <c r="D13" s="172">
        <f t="shared" ref="D13:J13" si="1">(C11+D11)/2</f>
        <v>9544607738903.6836</v>
      </c>
      <c r="E13" s="172">
        <f t="shared" si="1"/>
        <v>9568733992857.9297</v>
      </c>
      <c r="F13" s="172">
        <f t="shared" si="1"/>
        <v>9605845164924.4531</v>
      </c>
      <c r="G13" s="172">
        <f t="shared" si="1"/>
        <v>9633397414729.668</v>
      </c>
      <c r="H13" s="172">
        <f t="shared" si="1"/>
        <v>9676864840664.2695</v>
      </c>
      <c r="I13" s="172">
        <f t="shared" si="1"/>
        <v>9776121578801.4531</v>
      </c>
      <c r="J13" s="172">
        <f t="shared" si="1"/>
        <v>9862854220340.6016</v>
      </c>
    </row>
    <row r="14" spans="1:11">
      <c r="C14" s="150"/>
      <c r="D14" s="150"/>
      <c r="E14" s="150"/>
      <c r="F14" s="150"/>
      <c r="G14" s="150"/>
      <c r="H14" s="150"/>
      <c r="I14" s="150"/>
      <c r="J14" s="150"/>
      <c r="K14" s="150"/>
    </row>
    <row r="15" spans="1:11">
      <c r="A15" s="150"/>
      <c r="B15" s="150"/>
      <c r="C15" s="150"/>
      <c r="D15" s="150"/>
      <c r="E15" s="150"/>
      <c r="F15" s="150"/>
      <c r="G15" s="150"/>
      <c r="H15" s="150"/>
      <c r="I15" s="150"/>
      <c r="J15" s="150"/>
      <c r="K15" s="150"/>
    </row>
    <row r="16" spans="1:11" ht="15.6">
      <c r="A16" s="158" t="s">
        <v>3</v>
      </c>
      <c r="B16" s="159">
        <v>46248</v>
      </c>
      <c r="C16" s="159">
        <v>46255</v>
      </c>
      <c r="D16" s="159">
        <v>46262</v>
      </c>
      <c r="E16" s="159">
        <v>46269</v>
      </c>
      <c r="F16" s="159">
        <v>46276</v>
      </c>
      <c r="G16" s="159">
        <v>46283</v>
      </c>
      <c r="H16" s="159">
        <v>46290</v>
      </c>
      <c r="I16" s="159">
        <v>46297</v>
      </c>
      <c r="J16" s="159">
        <v>46304</v>
      </c>
      <c r="K16" s="150"/>
    </row>
    <row r="17" spans="1:11">
      <c r="A17" s="173" t="s">
        <v>335</v>
      </c>
      <c r="B17" s="174">
        <v>31696141977.82</v>
      </c>
      <c r="C17" s="174">
        <v>31723704174.310001</v>
      </c>
      <c r="D17" s="174">
        <v>32027778905.540001</v>
      </c>
      <c r="E17" s="174">
        <v>32856494784.34</v>
      </c>
      <c r="F17" s="174">
        <v>32388753829.810001</v>
      </c>
      <c r="G17" s="174">
        <v>33188676624.880005</v>
      </c>
      <c r="H17" s="174">
        <v>33745984920.5</v>
      </c>
      <c r="I17" s="174">
        <v>33771849048.93</v>
      </c>
      <c r="J17" s="174">
        <v>33361298756.399998</v>
      </c>
      <c r="K17" s="150"/>
    </row>
    <row r="18" spans="1:11">
      <c r="A18" s="150"/>
      <c r="B18" s="150"/>
      <c r="C18" s="150"/>
      <c r="D18" s="150"/>
      <c r="E18" s="150"/>
      <c r="F18" s="150"/>
      <c r="G18" s="150"/>
      <c r="H18" s="150"/>
      <c r="I18" s="150"/>
      <c r="J18" s="150"/>
      <c r="K18" s="150"/>
    </row>
    <row r="19" spans="1:11">
      <c r="A19" s="150"/>
      <c r="B19" s="150"/>
      <c r="C19" s="175"/>
      <c r="D19" s="175"/>
      <c r="E19" s="175"/>
      <c r="F19" s="175"/>
      <c r="G19" s="175"/>
      <c r="H19" s="175"/>
      <c r="I19" s="175"/>
      <c r="J19" s="175"/>
      <c r="K19" s="150"/>
    </row>
    <row r="20" spans="1:11">
      <c r="A20" s="150"/>
      <c r="B20" s="150"/>
      <c r="C20" s="150"/>
      <c r="D20" s="150"/>
      <c r="E20" s="150"/>
      <c r="F20" s="150"/>
      <c r="G20" s="150"/>
      <c r="H20" s="150"/>
      <c r="I20" s="150"/>
      <c r="J20" s="150"/>
      <c r="K20" s="150"/>
    </row>
    <row r="21" spans="1:11">
      <c r="A21" s="150"/>
      <c r="B21" s="150"/>
      <c r="C21" s="150"/>
      <c r="D21" s="150"/>
      <c r="E21" s="150"/>
      <c r="F21" s="150"/>
      <c r="G21" s="150"/>
      <c r="H21" s="150"/>
      <c r="I21" s="150"/>
      <c r="J21" s="150"/>
      <c r="K21" s="150"/>
    </row>
    <row r="22" spans="1:11">
      <c r="B22" s="150"/>
      <c r="C22" s="150"/>
      <c r="D22" s="150"/>
      <c r="E22" s="150"/>
      <c r="F22" s="150"/>
      <c r="G22" s="150"/>
      <c r="H22" s="150"/>
      <c r="I22" s="150"/>
      <c r="J22" s="176"/>
      <c r="K22" s="150"/>
    </row>
    <row r="23" spans="1:11">
      <c r="B23" s="150"/>
      <c r="C23" s="150"/>
      <c r="D23" s="150"/>
      <c r="E23" s="150"/>
      <c r="F23" s="150"/>
      <c r="G23" s="150"/>
      <c r="H23" s="150"/>
      <c r="I23" s="150"/>
      <c r="J23" s="164"/>
      <c r="K23" s="148"/>
    </row>
  </sheetData>
  <sheetProtection algorithmName="SHA-512" hashValue="em0oTZB/N9nLHpdpMLf8liNj87/auYlPyTZs+qtbgci70rUWqdQqQNa7K406c4pIVc1kAQLA4YSjc3K06kgNHA==" saltValue="Y9xP4i3DB0BrFUz9SHz1Zw==" spinCount="100000" sheet="1" objects="1" scenarios="1"/>
  <pageMargins left="0.7" right="0.7" top="0.75" bottom="0.75" header="0.3" footer="0.3"/>
  <pageSetup paperSize="9" orientation="portrait" horizontalDpi="300" verticalDpi="300"/>
  <ignoredErrors>
    <ignoredError sqref="B11:C11 D11:J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Weekly Valuation</vt:lpstr>
      <vt:lpstr>NAV Comparison</vt:lpstr>
      <vt:lpstr>Market Share</vt:lpstr>
      <vt:lpstr>8-Week Movement in NAV</vt:lpstr>
      <vt:lpstr>8-Week Movement in ETFs</vt:lpstr>
      <vt:lpstr>NAV Trend</vt:lpstr>
      <vt:lpstr>FX_RATE</vt:lpstr>
      <vt:lpstr>'Weekly Valuation'!NFEM_RATE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</dc:creator>
  <cp:lastModifiedBy>Isaac, Tunde</cp:lastModifiedBy>
  <cp:lastPrinted>2026-08-13T11:22:50Z</cp:lastPrinted>
  <dcterms:created xsi:type="dcterms:W3CDTF">2023-10-09T09:40:00Z</dcterms:created>
  <dcterms:modified xsi:type="dcterms:W3CDTF">2026-10-18T15:41:53Z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A438AA3AB3D54FD3925988ED903466DD_13</vt:lpwstr>
  </property>
  <property fmtid="{D5CDD505-2E9C-101B-9397-08002B2CF9AE}" pid="3" name="KSOProductBuildVer">
    <vt:lpwstr>1033-12.2.0.13266</vt:lpwstr>
  </property>
</Properties>
</file>