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T163" i="1" l="1"/>
  <c r="R163" i="1"/>
  <c r="T161" i="1"/>
  <c r="X252" i="1" l="1"/>
  <c r="Y252" i="1"/>
  <c r="AB252" i="1"/>
  <c r="AA252" i="1"/>
  <c r="Z252" i="1"/>
  <c r="AB152" i="1" l="1"/>
  <c r="AA152" i="1"/>
  <c r="Z152" i="1"/>
  <c r="Y152" i="1"/>
  <c r="X152" i="1"/>
  <c r="S152" i="1" l="1"/>
  <c r="Q152" i="1"/>
  <c r="N152" i="1"/>
  <c r="T133" i="1" l="1"/>
  <c r="R133" i="1"/>
  <c r="O133" i="1"/>
  <c r="T251" i="1" l="1"/>
  <c r="R251" i="1"/>
  <c r="T136" i="1"/>
  <c r="R136" i="1"/>
  <c r="O136" i="1"/>
  <c r="T135" i="1"/>
  <c r="R135" i="1"/>
  <c r="O135" i="1"/>
  <c r="T162" i="1"/>
  <c r="R162" i="1"/>
  <c r="O162" i="1"/>
  <c r="T142" i="1"/>
  <c r="R142" i="1"/>
  <c r="O142" i="1"/>
  <c r="T160" i="1"/>
  <c r="R160" i="1"/>
  <c r="O160" i="1"/>
  <c r="T158" i="1" l="1"/>
  <c r="R158" i="1"/>
  <c r="O158" i="1"/>
  <c r="R134" i="1" l="1"/>
  <c r="T134" i="1"/>
  <c r="T248" i="1" l="1"/>
  <c r="R248" i="1"/>
  <c r="O248" i="1"/>
  <c r="T128" i="1"/>
  <c r="R128" i="1"/>
  <c r="O128" i="1"/>
  <c r="T127" i="1"/>
  <c r="R127" i="1"/>
  <c r="O127" i="1"/>
  <c r="T149" i="1" l="1"/>
  <c r="R149" i="1"/>
  <c r="O149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N154" i="1" l="1"/>
  <c r="O251" i="1" l="1"/>
  <c r="R161" i="1" l="1"/>
  <c r="Y236" i="1" l="1"/>
  <c r="T148" i="1" l="1"/>
  <c r="R148" i="1"/>
  <c r="O155" i="1" l="1"/>
  <c r="O134" i="1" l="1"/>
  <c r="O153" i="1"/>
  <c r="O163" i="1"/>
  <c r="T164" i="1" l="1"/>
  <c r="R164" i="1"/>
  <c r="O164" i="1"/>
  <c r="T140" i="1"/>
  <c r="R140" i="1"/>
  <c r="O140" i="1"/>
  <c r="T126" i="1"/>
  <c r="R126" i="1"/>
  <c r="O126" i="1"/>
  <c r="T139" i="1" l="1"/>
  <c r="O139" i="1"/>
  <c r="T154" i="1" l="1"/>
  <c r="R154" i="1"/>
  <c r="T157" i="1" l="1"/>
  <c r="R157" i="1"/>
  <c r="N157" i="1"/>
  <c r="T254" i="1" l="1"/>
  <c r="R254" i="1"/>
  <c r="O254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5" i="1" l="1"/>
  <c r="R165" i="1"/>
  <c r="O165" i="1"/>
  <c r="T131" i="1"/>
  <c r="R131" i="1"/>
  <c r="O131" i="1"/>
  <c r="T159" i="1"/>
  <c r="R159" i="1"/>
  <c r="O159" i="1"/>
  <c r="T138" i="1" l="1"/>
  <c r="R138" i="1"/>
  <c r="O138" i="1"/>
  <c r="O161" i="1" l="1"/>
  <c r="T141" i="1" l="1"/>
  <c r="R141" i="1"/>
  <c r="O141" i="1"/>
  <c r="T156" i="1" l="1"/>
  <c r="R156" i="1"/>
  <c r="O156" i="1"/>
  <c r="T129" i="1" l="1"/>
  <c r="R129" i="1"/>
  <c r="O129" i="1"/>
  <c r="T155" i="1"/>
  <c r="R155" i="1"/>
  <c r="O137" i="1" l="1"/>
  <c r="T146" i="1" l="1"/>
  <c r="R146" i="1"/>
  <c r="O146" i="1"/>
  <c r="O145" i="1" l="1"/>
  <c r="T125" i="1"/>
  <c r="R125" i="1"/>
  <c r="O125" i="1"/>
  <c r="T153" i="1" l="1"/>
  <c r="R153" i="1"/>
  <c r="AA88" i="1" l="1"/>
  <c r="AB223" i="1" l="1"/>
  <c r="AA223" i="1"/>
  <c r="Z223" i="1"/>
  <c r="Y223" i="1"/>
  <c r="X223" i="1"/>
  <c r="AB224" i="1"/>
  <c r="AA224" i="1"/>
  <c r="Z224" i="1"/>
  <c r="Y224" i="1"/>
  <c r="X224" i="1"/>
  <c r="X22" i="1" l="1"/>
  <c r="Y22" i="1"/>
  <c r="Z22" i="1"/>
  <c r="AA22" i="1"/>
  <c r="AB22" i="1"/>
  <c r="X23" i="1"/>
  <c r="Y23" i="1"/>
  <c r="Z23" i="1"/>
  <c r="AA23" i="1"/>
  <c r="AB23" i="1"/>
  <c r="N151" i="1" l="1"/>
  <c r="X163" i="1" l="1"/>
  <c r="X162" i="1"/>
  <c r="J11" i="4" l="1"/>
  <c r="I11" i="4"/>
  <c r="H11" i="4"/>
  <c r="G11" i="4"/>
  <c r="F11" i="4"/>
  <c r="E11" i="4"/>
  <c r="D11" i="4"/>
  <c r="C11" i="4"/>
  <c r="B11" i="4"/>
  <c r="X259" i="1" l="1"/>
  <c r="Y259" i="1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9" i="1"/>
  <c r="AA180" i="1"/>
  <c r="AB180" i="1"/>
  <c r="Z180" i="1"/>
  <c r="Y180" i="1"/>
  <c r="X180" i="1"/>
  <c r="X85" i="1"/>
  <c r="AB11" i="1"/>
  <c r="AA11" i="1"/>
  <c r="Z11" i="1"/>
  <c r="Y11" i="1"/>
  <c r="X11" i="1"/>
  <c r="X25" i="1" l="1"/>
  <c r="X26" i="1"/>
  <c r="X128" i="1" l="1"/>
  <c r="R139" i="1"/>
  <c r="AB207" i="1" l="1"/>
  <c r="AA207" i="1"/>
  <c r="Z207" i="1"/>
  <c r="Y207" i="1"/>
  <c r="X207" i="1"/>
  <c r="T145" i="1" l="1"/>
  <c r="R145" i="1"/>
  <c r="X146" i="1" l="1"/>
  <c r="S151" i="1"/>
  <c r="Q151" i="1"/>
  <c r="T137" i="1"/>
  <c r="R137" i="1"/>
  <c r="O255" i="1" l="1"/>
  <c r="P252" i="1" s="1"/>
  <c r="D166" i="1" l="1"/>
  <c r="N166" i="1" l="1"/>
  <c r="AB254" i="1" l="1"/>
  <c r="AA254" i="1"/>
  <c r="Z254" i="1"/>
  <c r="U255" i="1"/>
  <c r="Y254" i="1"/>
  <c r="X254" i="1"/>
  <c r="K255" i="1"/>
  <c r="E255" i="1" l="1"/>
  <c r="E244" i="1" l="1"/>
  <c r="F224" i="1" l="1"/>
  <c r="F252" i="1"/>
  <c r="AB139" i="1"/>
  <c r="AA139" i="1"/>
  <c r="Z139" i="1"/>
  <c r="Y139" i="1"/>
  <c r="X139" i="1"/>
  <c r="AB197" i="1"/>
  <c r="AA197" i="1"/>
  <c r="Z197" i="1"/>
  <c r="Y197" i="1"/>
  <c r="X197" i="1"/>
  <c r="AB61" i="1" l="1"/>
  <c r="AA61" i="1"/>
  <c r="Z61" i="1"/>
  <c r="Y61" i="1"/>
  <c r="X61" i="1"/>
  <c r="O209" i="1" l="1"/>
  <c r="P180" i="1" s="1"/>
  <c r="P208" i="1" l="1"/>
  <c r="P207" i="1"/>
  <c r="P197" i="1"/>
  <c r="P195" i="1"/>
  <c r="B5" i="3"/>
  <c r="X269" i="1" l="1"/>
  <c r="X185" i="1"/>
  <c r="X92" i="1"/>
  <c r="O28" i="1" l="1"/>
  <c r="P11" i="1" l="1"/>
  <c r="P12" i="1"/>
  <c r="P9" i="1"/>
  <c r="P10" i="1"/>
  <c r="P26" i="1"/>
  <c r="P22" i="1"/>
  <c r="B6" i="3"/>
  <c r="P25" i="1"/>
  <c r="X233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6" i="1" l="1"/>
  <c r="P131" i="1" l="1"/>
  <c r="P152" i="1"/>
  <c r="P139" i="1"/>
  <c r="P125" i="1"/>
  <c r="P136" i="1"/>
  <c r="P146" i="1"/>
  <c r="P137" i="1"/>
  <c r="AB71" i="1" l="1"/>
  <c r="AA71" i="1"/>
  <c r="Z71" i="1"/>
  <c r="Y71" i="1"/>
  <c r="X71" i="1"/>
  <c r="K215" i="1" l="1"/>
  <c r="U215" i="1"/>
  <c r="O215" i="1"/>
  <c r="E215" i="1"/>
  <c r="AB212" i="1" l="1"/>
  <c r="AA212" i="1"/>
  <c r="Z212" i="1"/>
  <c r="Y212" i="1"/>
  <c r="X212" i="1"/>
  <c r="P212" i="1"/>
  <c r="Y203" i="1" l="1"/>
  <c r="Y89" i="1" l="1"/>
  <c r="X240" i="1" l="1"/>
  <c r="P178" i="1" l="1"/>
  <c r="P188" i="1" l="1"/>
  <c r="P196" i="1"/>
  <c r="Y227" i="1"/>
  <c r="Y173" i="1"/>
  <c r="X39" i="1" l="1"/>
  <c r="AB26" i="1"/>
  <c r="AA26" i="1"/>
  <c r="Z26" i="1"/>
  <c r="Y26" i="1"/>
  <c r="P213" i="1" l="1"/>
  <c r="AB201" i="1" l="1"/>
  <c r="AA201" i="1"/>
  <c r="Z201" i="1"/>
  <c r="Y201" i="1"/>
  <c r="X201" i="1"/>
  <c r="X153" i="1" l="1"/>
  <c r="Y140" i="1"/>
  <c r="Y136" i="1"/>
  <c r="Y135" i="1"/>
  <c r="Y251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5" i="1"/>
  <c r="AA275" i="1"/>
  <c r="Y275" i="1"/>
  <c r="U275" i="1"/>
  <c r="O275" i="1"/>
  <c r="K275" i="1"/>
  <c r="E275" i="1"/>
  <c r="F273" i="1" s="1"/>
  <c r="AB274" i="1"/>
  <c r="AA274" i="1"/>
  <c r="Z274" i="1"/>
  <c r="Y274" i="1"/>
  <c r="X274" i="1"/>
  <c r="AB273" i="1"/>
  <c r="AA273" i="1"/>
  <c r="Z273" i="1"/>
  <c r="Y273" i="1"/>
  <c r="X273" i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U260" i="1"/>
  <c r="O260" i="1"/>
  <c r="P259" i="1" s="1"/>
  <c r="K260" i="1"/>
  <c r="E260" i="1"/>
  <c r="F259" i="1" s="1"/>
  <c r="AB259" i="1"/>
  <c r="AA259" i="1"/>
  <c r="Z259" i="1"/>
  <c r="AB258" i="1"/>
  <c r="AA258" i="1"/>
  <c r="Z258" i="1"/>
  <c r="Y258" i="1"/>
  <c r="X258" i="1"/>
  <c r="B21" i="2"/>
  <c r="B11" i="2" s="1"/>
  <c r="AB253" i="1"/>
  <c r="AA253" i="1"/>
  <c r="Z253" i="1"/>
  <c r="Y253" i="1"/>
  <c r="X253" i="1"/>
  <c r="AB250" i="1"/>
  <c r="AA250" i="1"/>
  <c r="Z250" i="1"/>
  <c r="Y250" i="1"/>
  <c r="X250" i="1"/>
  <c r="AB251" i="1"/>
  <c r="AA251" i="1"/>
  <c r="Z251" i="1"/>
  <c r="X251" i="1"/>
  <c r="AB249" i="1"/>
  <c r="AA249" i="1"/>
  <c r="Z249" i="1"/>
  <c r="Y249" i="1"/>
  <c r="X249" i="1"/>
  <c r="AB248" i="1"/>
  <c r="AA248" i="1"/>
  <c r="Z248" i="1"/>
  <c r="Y248" i="1"/>
  <c r="P254" i="1"/>
  <c r="AB244" i="1"/>
  <c r="AA244" i="1"/>
  <c r="Y244" i="1"/>
  <c r="U244" i="1"/>
  <c r="O244" i="1"/>
  <c r="K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AB237" i="1"/>
  <c r="AA237" i="1"/>
  <c r="Z237" i="1"/>
  <c r="Y237" i="1"/>
  <c r="X237" i="1"/>
  <c r="AB236" i="1"/>
  <c r="AA236" i="1"/>
  <c r="Z236" i="1"/>
  <c r="X236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X227" i="1"/>
  <c r="AB226" i="1"/>
  <c r="AA226" i="1"/>
  <c r="Z226" i="1"/>
  <c r="Y226" i="1"/>
  <c r="X226" i="1"/>
  <c r="AB225" i="1"/>
  <c r="AA225" i="1"/>
  <c r="Z225" i="1"/>
  <c r="Y225" i="1"/>
  <c r="X225" i="1"/>
  <c r="AB220" i="1"/>
  <c r="AA220" i="1"/>
  <c r="Z220" i="1"/>
  <c r="Y220" i="1"/>
  <c r="X220" i="1"/>
  <c r="AB219" i="1"/>
  <c r="AA219" i="1"/>
  <c r="Z219" i="1"/>
  <c r="Y219" i="1"/>
  <c r="X219" i="1"/>
  <c r="AB215" i="1"/>
  <c r="AA215" i="1"/>
  <c r="Y215" i="1"/>
  <c r="B2" i="3"/>
  <c r="B19" i="2"/>
  <c r="B9" i="2" s="1"/>
  <c r="AB214" i="1"/>
  <c r="AA214" i="1"/>
  <c r="Z214" i="1"/>
  <c r="Y214" i="1"/>
  <c r="X214" i="1"/>
  <c r="AB213" i="1"/>
  <c r="AA213" i="1"/>
  <c r="Z213" i="1"/>
  <c r="Y213" i="1"/>
  <c r="X213" i="1"/>
  <c r="AB209" i="1"/>
  <c r="AA209" i="1"/>
  <c r="Y209" i="1"/>
  <c r="U209" i="1"/>
  <c r="K209" i="1"/>
  <c r="E209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X203" i="1"/>
  <c r="AB202" i="1"/>
  <c r="AA202" i="1"/>
  <c r="Z202" i="1"/>
  <c r="Y202" i="1"/>
  <c r="X202" i="1"/>
  <c r="AB200" i="1"/>
  <c r="AA200" i="1"/>
  <c r="Z200" i="1"/>
  <c r="Y200" i="1"/>
  <c r="X200" i="1"/>
  <c r="AB199" i="1"/>
  <c r="AA199" i="1"/>
  <c r="Z199" i="1"/>
  <c r="Y199" i="1"/>
  <c r="AB198" i="1"/>
  <c r="AA198" i="1"/>
  <c r="Z198" i="1"/>
  <c r="Y198" i="1"/>
  <c r="X198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AB184" i="1"/>
  <c r="AA184" i="1"/>
  <c r="Z184" i="1"/>
  <c r="Y184" i="1"/>
  <c r="X184" i="1"/>
  <c r="AB183" i="1"/>
  <c r="AA183" i="1"/>
  <c r="Z183" i="1"/>
  <c r="Y183" i="1"/>
  <c r="X183" i="1"/>
  <c r="AB182" i="1"/>
  <c r="AA182" i="1"/>
  <c r="Z182" i="1"/>
  <c r="Y182" i="1"/>
  <c r="X182" i="1"/>
  <c r="AB208" i="1"/>
  <c r="AA208" i="1"/>
  <c r="Z208" i="1"/>
  <c r="Y208" i="1"/>
  <c r="X208" i="1"/>
  <c r="AB181" i="1"/>
  <c r="AA181" i="1"/>
  <c r="Z181" i="1"/>
  <c r="Y181" i="1"/>
  <c r="X181" i="1"/>
  <c r="AB179" i="1"/>
  <c r="AA179" i="1"/>
  <c r="Z179" i="1"/>
  <c r="Y179" i="1"/>
  <c r="X179" i="1"/>
  <c r="AB178" i="1"/>
  <c r="AA178" i="1"/>
  <c r="Z178" i="1"/>
  <c r="Y178" i="1"/>
  <c r="X178" i="1"/>
  <c r="AB175" i="1"/>
  <c r="AA175" i="1"/>
  <c r="Y175" i="1"/>
  <c r="U175" i="1"/>
  <c r="O175" i="1"/>
  <c r="K175" i="1"/>
  <c r="E175" i="1"/>
  <c r="B17" i="2" s="1"/>
  <c r="B7" i="2" s="1"/>
  <c r="AB174" i="1"/>
  <c r="AA174" i="1"/>
  <c r="Z174" i="1"/>
  <c r="Y174" i="1"/>
  <c r="X174" i="1"/>
  <c r="AB173" i="1"/>
  <c r="AA173" i="1"/>
  <c r="Z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6" i="1"/>
  <c r="AA166" i="1"/>
  <c r="Y166" i="1"/>
  <c r="U166" i="1"/>
  <c r="K166" i="1"/>
  <c r="E166" i="1"/>
  <c r="F152" i="1" s="1"/>
  <c r="AB165" i="1"/>
  <c r="AA165" i="1"/>
  <c r="Z165" i="1"/>
  <c r="X165" i="1"/>
  <c r="Y165" i="1"/>
  <c r="AB164" i="1"/>
  <c r="AA164" i="1"/>
  <c r="Z164" i="1"/>
  <c r="X164" i="1"/>
  <c r="Y164" i="1"/>
  <c r="AB163" i="1"/>
  <c r="AA163" i="1"/>
  <c r="Z163" i="1"/>
  <c r="Y163" i="1"/>
  <c r="AB162" i="1"/>
  <c r="AA162" i="1"/>
  <c r="Z162" i="1"/>
  <c r="Y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X157" i="1"/>
  <c r="Y157" i="1"/>
  <c r="AB156" i="1"/>
  <c r="AA156" i="1"/>
  <c r="Z156" i="1"/>
  <c r="Y156" i="1"/>
  <c r="X156" i="1"/>
  <c r="AB155" i="1"/>
  <c r="AA155" i="1"/>
  <c r="Z155" i="1"/>
  <c r="Y155" i="1"/>
  <c r="X155" i="1"/>
  <c r="AB154" i="1"/>
  <c r="AA154" i="1"/>
  <c r="Z154" i="1"/>
  <c r="X154" i="1"/>
  <c r="Y154" i="1"/>
  <c r="AB153" i="1"/>
  <c r="AA153" i="1"/>
  <c r="Z153" i="1"/>
  <c r="Y153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8" i="1"/>
  <c r="F149" i="1"/>
  <c r="F163" i="1"/>
  <c r="F153" i="1"/>
  <c r="F155" i="1"/>
  <c r="F157" i="1"/>
  <c r="F146" i="1"/>
  <c r="F159" i="1"/>
  <c r="F161" i="1"/>
  <c r="F162" i="1"/>
  <c r="F151" i="1"/>
  <c r="F154" i="1"/>
  <c r="F156" i="1"/>
  <c r="F147" i="1"/>
  <c r="F160" i="1"/>
  <c r="F148" i="1"/>
  <c r="P86" i="1"/>
  <c r="P120" i="1"/>
  <c r="P240" i="1"/>
  <c r="P241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8" i="1"/>
  <c r="P224" i="1"/>
  <c r="P62" i="1"/>
  <c r="F67" i="1"/>
  <c r="F207" i="1"/>
  <c r="F180" i="1"/>
  <c r="B15" i="2"/>
  <c r="B5" i="2" s="1"/>
  <c r="F178" i="1"/>
  <c r="F197" i="1"/>
  <c r="P107" i="1"/>
  <c r="P119" i="1"/>
  <c r="B4" i="3"/>
  <c r="P235" i="1"/>
  <c r="P274" i="1"/>
  <c r="P269" i="1"/>
  <c r="P171" i="1"/>
  <c r="B8" i="3"/>
  <c r="P90" i="1"/>
  <c r="B7" i="3"/>
  <c r="F61" i="1"/>
  <c r="P61" i="1"/>
  <c r="P51" i="1"/>
  <c r="P78" i="1"/>
  <c r="P92" i="1"/>
  <c r="P99" i="1"/>
  <c r="P76" i="1"/>
  <c r="P230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2" i="1"/>
  <c r="B3" i="3"/>
  <c r="C21" i="2"/>
  <c r="C11" i="2" s="1"/>
  <c r="F13" i="4"/>
  <c r="F39" i="1"/>
  <c r="P14" i="1"/>
  <c r="P32" i="1"/>
  <c r="F107" i="1"/>
  <c r="P227" i="1"/>
  <c r="F119" i="1"/>
  <c r="Z209" i="1"/>
  <c r="F106" i="1"/>
  <c r="F186" i="1"/>
  <c r="F184" i="1"/>
  <c r="F182" i="1"/>
  <c r="F181" i="1"/>
  <c r="P173" i="1"/>
  <c r="P201" i="1"/>
  <c r="P190" i="1"/>
  <c r="P50" i="1"/>
  <c r="F258" i="1"/>
  <c r="F103" i="1"/>
  <c r="F104" i="1"/>
  <c r="F101" i="1"/>
  <c r="F84" i="1"/>
  <c r="F98" i="1"/>
  <c r="F96" i="1"/>
  <c r="F108" i="1"/>
  <c r="B18" i="2"/>
  <c r="B8" i="2" s="1"/>
  <c r="F201" i="1"/>
  <c r="F171" i="1"/>
  <c r="F169" i="1"/>
  <c r="F63" i="1"/>
  <c r="F65" i="1"/>
  <c r="F74" i="1"/>
  <c r="F172" i="1"/>
  <c r="F174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1" i="1"/>
  <c r="Z215" i="1"/>
  <c r="F240" i="1"/>
  <c r="F214" i="1"/>
  <c r="F188" i="1"/>
  <c r="F173" i="1"/>
  <c r="D13" i="4"/>
  <c r="Z244" i="1"/>
  <c r="P93" i="1"/>
  <c r="F57" i="1"/>
  <c r="P58" i="1"/>
  <c r="F49" i="1"/>
  <c r="P59" i="1"/>
  <c r="F60" i="1"/>
  <c r="F164" i="1"/>
  <c r="P132" i="1"/>
  <c r="Z275" i="1"/>
  <c r="X275" i="1"/>
  <c r="F264" i="1"/>
  <c r="F266" i="1"/>
  <c r="F268" i="1"/>
  <c r="F270" i="1"/>
  <c r="F274" i="1"/>
  <c r="F272" i="1"/>
  <c r="F263" i="1"/>
  <c r="F265" i="1"/>
  <c r="F267" i="1"/>
  <c r="F269" i="1"/>
  <c r="F271" i="1"/>
  <c r="X260" i="1"/>
  <c r="F226" i="1"/>
  <c r="F223" i="1"/>
  <c r="F219" i="1"/>
  <c r="F242" i="1"/>
  <c r="F236" i="1"/>
  <c r="F234" i="1"/>
  <c r="F232" i="1"/>
  <c r="F230" i="1"/>
  <c r="F213" i="1"/>
  <c r="F206" i="1"/>
  <c r="F204" i="1"/>
  <c r="F202" i="1"/>
  <c r="F199" i="1"/>
  <c r="F196" i="1"/>
  <c r="F179" i="1"/>
  <c r="F208" i="1"/>
  <c r="F194" i="1"/>
  <c r="F192" i="1"/>
  <c r="F190" i="1"/>
  <c r="Z175" i="1"/>
  <c r="Z166" i="1"/>
  <c r="F138" i="1"/>
  <c r="F125" i="1"/>
  <c r="F127" i="1"/>
  <c r="F136" i="1"/>
  <c r="F133" i="1"/>
  <c r="F142" i="1"/>
  <c r="F129" i="1"/>
  <c r="F137" i="1"/>
  <c r="F165" i="1"/>
  <c r="F126" i="1"/>
  <c r="F134" i="1"/>
  <c r="F128" i="1"/>
  <c r="F132" i="1"/>
  <c r="F135" i="1"/>
  <c r="F141" i="1"/>
  <c r="F140" i="1"/>
  <c r="F130" i="1"/>
  <c r="K245" i="1"/>
  <c r="K276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9" i="1"/>
  <c r="P220" i="1"/>
  <c r="P226" i="1"/>
  <c r="P229" i="1"/>
  <c r="P232" i="1"/>
  <c r="P233" i="1"/>
  <c r="P236" i="1"/>
  <c r="P237" i="1"/>
  <c r="P243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4" i="1"/>
  <c r="P185" i="1"/>
  <c r="P189" i="1"/>
  <c r="P192" i="1"/>
  <c r="P193" i="1"/>
  <c r="P198" i="1"/>
  <c r="P202" i="1"/>
  <c r="P203" i="1"/>
  <c r="P206" i="1"/>
  <c r="P179" i="1"/>
  <c r="P266" i="1"/>
  <c r="P270" i="1"/>
  <c r="P264" i="1"/>
  <c r="P268" i="1"/>
  <c r="P272" i="1"/>
  <c r="P263" i="1"/>
  <c r="P265" i="1"/>
  <c r="P267" i="1"/>
  <c r="P271" i="1"/>
  <c r="P273" i="1"/>
  <c r="P56" i="1"/>
  <c r="P181" i="1"/>
  <c r="P182" i="1"/>
  <c r="P183" i="1"/>
  <c r="P186" i="1"/>
  <c r="P187" i="1"/>
  <c r="P191" i="1"/>
  <c r="P194" i="1"/>
  <c r="P199" i="1"/>
  <c r="P200" i="1"/>
  <c r="P204" i="1"/>
  <c r="P205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5" i="1"/>
  <c r="U276" i="1" s="1"/>
  <c r="P223" i="1"/>
  <c r="P225" i="1"/>
  <c r="P231" i="1"/>
  <c r="P234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5" i="1"/>
  <c r="P174" i="1"/>
  <c r="P172" i="1"/>
  <c r="P170" i="1"/>
  <c r="P169" i="1"/>
  <c r="P250" i="1"/>
  <c r="P248" i="1"/>
  <c r="X255" i="1"/>
  <c r="P253" i="1"/>
  <c r="P249" i="1"/>
  <c r="P27" i="1"/>
  <c r="B13" i="2"/>
  <c r="B3" i="2" s="1"/>
  <c r="E245" i="1"/>
  <c r="F244" i="1" s="1"/>
  <c r="X28" i="1"/>
  <c r="Z28" i="1"/>
  <c r="B10" i="3"/>
  <c r="C14" i="2"/>
  <c r="C4" i="2" s="1"/>
  <c r="C15" i="2"/>
  <c r="C5" i="2" s="1"/>
  <c r="P149" i="1"/>
  <c r="P150" i="1"/>
  <c r="F183" i="1"/>
  <c r="F185" i="1"/>
  <c r="F187" i="1"/>
  <c r="F189" i="1"/>
  <c r="F191" i="1"/>
  <c r="F193" i="1"/>
  <c r="F195" i="1"/>
  <c r="F198" i="1"/>
  <c r="F200" i="1"/>
  <c r="F203" i="1"/>
  <c r="F205" i="1"/>
  <c r="P214" i="1"/>
  <c r="X215" i="1"/>
  <c r="F220" i="1"/>
  <c r="F225" i="1"/>
  <c r="F228" i="1"/>
  <c r="F231" i="1"/>
  <c r="F233" i="1"/>
  <c r="F235" i="1"/>
  <c r="F237" i="1"/>
  <c r="F241" i="1"/>
  <c r="F243" i="1"/>
  <c r="X248" i="1"/>
  <c r="P251" i="1"/>
  <c r="F250" i="1"/>
  <c r="P258" i="1"/>
  <c r="C18" i="2"/>
  <c r="C8" i="2" s="1"/>
  <c r="C19" i="2"/>
  <c r="C9" i="2" s="1"/>
  <c r="C20" i="2"/>
  <c r="C10" i="2" s="1"/>
  <c r="C13" i="4"/>
  <c r="E13" i="4"/>
  <c r="G13" i="4"/>
  <c r="I13" i="4"/>
  <c r="X209" i="1"/>
  <c r="X244" i="1"/>
  <c r="F248" i="1"/>
  <c r="F249" i="1"/>
  <c r="F253" i="1"/>
  <c r="B9" i="3" l="1"/>
  <c r="P165" i="1"/>
  <c r="P153" i="1"/>
  <c r="P134" i="1"/>
  <c r="P127" i="1"/>
  <c r="P155" i="1"/>
  <c r="P129" i="1"/>
  <c r="P145" i="1"/>
  <c r="P162" i="1"/>
  <c r="P159" i="1"/>
  <c r="O245" i="1"/>
  <c r="P166" i="1" s="1"/>
  <c r="P126" i="1"/>
  <c r="P157" i="1"/>
  <c r="P133" i="1"/>
  <c r="P141" i="1"/>
  <c r="P148" i="1"/>
  <c r="P160" i="1"/>
  <c r="C16" i="2"/>
  <c r="C6" i="2" s="1"/>
  <c r="P164" i="1"/>
  <c r="P158" i="1"/>
  <c r="P163" i="1"/>
  <c r="P135" i="1"/>
  <c r="P151" i="1"/>
  <c r="P128" i="1"/>
  <c r="P130" i="1"/>
  <c r="P138" i="1"/>
  <c r="P140" i="1"/>
  <c r="P142" i="1"/>
  <c r="P147" i="1"/>
  <c r="P154" i="1"/>
  <c r="P156" i="1"/>
  <c r="P161" i="1"/>
  <c r="X166" i="1"/>
  <c r="F209" i="1"/>
  <c r="F121" i="1"/>
  <c r="E276" i="1"/>
  <c r="F215" i="1"/>
  <c r="F166" i="1"/>
  <c r="F175" i="1"/>
  <c r="F28" i="1"/>
  <c r="F80" i="1"/>
  <c r="P215" i="1" l="1"/>
  <c r="X245" i="1"/>
  <c r="P80" i="1"/>
  <c r="P244" i="1"/>
  <c r="P175" i="1"/>
  <c r="P209" i="1"/>
  <c r="O276" i="1"/>
  <c r="P121" i="1"/>
  <c r="P28" i="1"/>
</calcChain>
</file>

<file path=xl/sharedStrings.xml><?xml version="1.0" encoding="utf-8"?>
<sst xmlns="http://schemas.openxmlformats.org/spreadsheetml/2006/main" count="1721" uniqueCount="359">
  <si>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</si>
  <si>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</si>
  <si>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</si>
  <si>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</si>
  <si>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</si>
  <si>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</si>
  <si>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</si>
  <si>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</si>
  <si>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</si>
  <si>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</si>
  <si>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</si>
  <si>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</si>
  <si>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</si>
  <si>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</si>
  <si>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</si>
  <si>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</si>
  <si>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</si>
  <si>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</si>
  <si>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</si>
  <si>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</si>
  <si>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</si>
  <si>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</si>
  <si>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</si>
  <si>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</si>
  <si>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</si>
  <si>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</si>
  <si>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</si>
  <si>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</si>
  <si>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</si>
  <si>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</si>
  <si>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</si>
  <si>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</si>
  <si>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</si>
  <si>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</si>
  <si>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</si>
  <si>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</si>
  <si>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</si>
  <si>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</si>
  <si>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</si>
  <si>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</si>
  <si>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</si>
  <si>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</si>
  <si>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</si>
  <si>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</si>
  <si>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</si>
  <si>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</si>
  <si>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</si>
  <si>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</si>
  <si>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</si>
  <si>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</si>
  <si>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</si>
  <si>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</si>
  <si>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</si>
  <si>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</si>
  <si>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</si>
  <si>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</si>
  <si>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</si>
  <si>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</si>
  <si>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</si>
  <si>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</si>
  <si>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</si>
  <si>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</si>
  <si>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</si>
  <si>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</si>
  <si>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</si>
  <si>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</si>
  <si>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</si>
  <si>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</si>
  <si>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</si>
  <si>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</si>
  <si>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</si>
  <si>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</si>
  <si>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</si>
  <si>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</si>
  <si>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</si>
  <si>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</si>
  <si>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</si>
  <si>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</si>
  <si>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</si>
  <si>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</si>
  <si>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</si>
  <si>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</si>
  <si>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</si>
  <si>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</si>
  <si>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</si>
  <si>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</si>
  <si>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</si>
  <si>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</si>
  <si>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</si>
  <si>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</si>
  <si>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</si>
  <si>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</si>
  <si>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</si>
  <si>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</si>
  <si>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</si>
  <si>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</si>
  <si>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</si>
  <si>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</si>
  <si>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</si>
  <si>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</si>
  <si>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</si>
  <si>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</si>
  <si>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</si>
  <si>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</si>
  <si>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</si>
  <si>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</si>
  <si>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</si>
  <si>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</si>
  <si>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</si>
  <si>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</si>
  <si>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</si>
  <si>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</si>
  <si>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</si>
  <si>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</si>
  <si>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</si>
  <si>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</si>
  <si>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</si>
  <si>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</si>
  <si>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</si>
  <si>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</si>
  <si>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</si>
  <si>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</si>
  <si>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</si>
  <si>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</si>
  <si>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</si>
  <si>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</si>
  <si>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</si>
  <si>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</si>
  <si>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</si>
  <si>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</si>
  <si>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</si>
  <si>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</si>
  <si>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</si>
  <si>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</si>
  <si>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</si>
  <si>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</si>
  <si>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</si>
  <si>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</si>
  <si>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</si>
  <si>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</si>
  <si>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</si>
  <si>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</si>
  <si>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</si>
  <si>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</si>
  <si>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</si>
  <si>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</si>
  <si>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</si>
  <si>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</si>
  <si>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</si>
  <si>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</si>
  <si>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</si>
  <si>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</si>
  <si>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</si>
  <si>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</si>
  <si>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</si>
  <si>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</si>
  <si>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</si>
  <si>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</si>
  <si>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</si>
  <si>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</si>
  <si>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</si>
  <si>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</si>
  <si>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</si>
  <si>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</si>
  <si>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</si>
  <si>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</si>
  <si>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</si>
  <si>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</si>
  <si>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</si>
  <si>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</si>
  <si>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</si>
  <si>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</si>
  <si>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</si>
  <si>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</si>
  <si>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</si>
  <si>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</si>
  <si>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</si>
  <si>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</si>
  <si>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</si>
  <si>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</si>
  <si>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</si>
  <si>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</si>
  <si>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</si>
  <si>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</si>
  <si>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</si>
  <si>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</si>
  <si>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</si>
  <si>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</si>
  <si>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</si>
  <si>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</si>
  <si>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</si>
  <si>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</si>
  <si>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</si>
  <si>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</si>
  <si>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</si>
  <si>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</si>
  <si>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</si>
  <si>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</si>
  <si>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</si>
  <si>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</si>
  <si>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</si>
  <si>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</si>
  <si>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</si>
  <si>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</si>
  <si>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</si>
  <si>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</si>
  <si>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</si>
  <si>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</si>
  <si>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</si>
  <si>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</si>
  <si>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</si>
  <si>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</si>
  <si>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</si>
  <si>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</si>
  <si>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</si>
  <si>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</si>
  <si>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</si>
  <si>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</si>
  <si>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</si>
  <si>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</si>
  <si>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</si>
  <si>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</si>
  <si>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</si>
  <si>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</si>
  <si>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</si>
  <si>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</si>
  <si>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</si>
  <si>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</si>
  <si>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</si>
  <si>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</si>
  <si>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</si>
  <si>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</si>
  <si>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</si>
  <si>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</si>
  <si>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</si>
  <si>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</si>
  <si>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</si>
  <si>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</si>
  <si>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</si>
  <si>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</si>
  <si>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</si>
  <si>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</si>
  <si>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</si>
  <si>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</si>
  <si>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</si>
  <si>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</si>
  <si>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</si>
  <si>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</si>
  <si>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</si>
  <si>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</si>
  <si>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</si>
  <si>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</si>
  <si>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</si>
  <si>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</si>
  <si>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</si>
  <si>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</si>
  <si>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</si>
  <si>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</si>
  <si>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</si>
  <si>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</si>
  <si>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</si>
  <si>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</si>
  <si>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</si>
  <si>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</si>
  <si>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</si>
  <si>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</si>
  <si>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</si>
  <si>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</si>
  <si>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</si>
  <si>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</si>
  <si>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</si>
  <si>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</si>
  <si>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</si>
  <si>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</si>
  <si>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</si>
  <si>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</si>
  <si>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</si>
  <si>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</si>
  <si>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</si>
  <si>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</si>
  <si>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</si>
  <si>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</si>
  <si>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</si>
  <si>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</si>
  <si>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</si>
  <si>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</si>
  <si>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</si>
  <si>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</si>
  <si>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</si>
  <si>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</si>
  <si>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</si>
  <si>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</si>
  <si>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</si>
  <si>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</si>
  <si>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</si>
  <si>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</si>
  <si>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</si>
  <si>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</si>
  <si>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</si>
  <si>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</si>
  <si>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</si>
  <si>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</si>
  <si>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</si>
  <si>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</si>
  <si>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</si>
  <si>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</si>
  <si>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</si>
  <si>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</si>
  <si>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</si>
  <si>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</si>
  <si>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</si>
  <si>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</si>
  <si>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</si>
  <si>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</si>
  <si>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</si>
  <si>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</si>
  <si>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</si>
  <si>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</si>
  <si>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</si>
  <si>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</si>
  <si>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</si>
  <si>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</si>
  <si>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</si>
  <si>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</si>
  <si>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</si>
  <si>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</si>
  <si>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</si>
  <si>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</si>
  <si>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</si>
  <si>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</si>
  <si>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</si>
  <si>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</si>
  <si>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</si>
  <si>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</si>
  <si>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</si>
  <si>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</si>
  <si>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</si>
  <si>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</si>
  <si>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</si>
  <si>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</si>
  <si>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</si>
  <si>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</si>
  <si>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</si>
  <si>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</si>
  <si>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</si>
  <si>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</si>
  <si>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</si>
  <si>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</si>
  <si>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>Samtl Money Market Income Fund</t>
  </si>
  <si>
    <t>NAV, Unit Price and Yield as at Week Ended September 18, 2026</t>
  </si>
  <si>
    <t>WEEKLY VALUATION REPORT OF COLLECTIVE INVESTMENT SCHEMES AS AT WEEK ENDED FRIDAY, SEPTEMBER 25, 2026</t>
  </si>
  <si>
    <t>NAV, Unit Price and Yield as at Week Ended September 25, 2026</t>
  </si>
  <si>
    <t>NFEM RATE NG₦/US$ as at 25th September, 2026 = N1329.5138</t>
  </si>
  <si>
    <t>-0.22%</t>
  </si>
  <si>
    <t>4.94 %</t>
  </si>
  <si>
    <t xml:space="preserve">Meristem Commodities Fund </t>
  </si>
  <si>
    <t>FSDH Global Fixed Opportunity Income Fund</t>
  </si>
  <si>
    <t>Week Ended Sep 18, 2026</t>
  </si>
  <si>
    <t>Week Ended Sep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</si>
</sst>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theme="1"/>
      <name val="Century Gothic"/>
      <family val="2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7" fillId="23" borderId="0" applyNumberFormat="0" applyBorder="0" applyAlignment="0" applyProtection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3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5" fillId="0" borderId="0"/>
    <xf numFmtId="168" fontId="55" fillId="0" borderId="0" applyFont="0" applyFill="0" applyBorder="0" applyAlignment="0" applyProtection="0"/>
    <xf numFmtId="9" fontId="55" fillId="0" borderId="0" applyFont="0" applyFill="0" applyBorder="0" applyAlignment="0" applyProtection="0"/>
  </cellStyleXfs>
  <cellXfs count="264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4" fontId="13" fillId="6" borderId="5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7" fontId="10" fillId="14" borderId="1" xfId="2" applyNumberFormat="1" applyFont="1" applyFill="1" applyBorder="1" applyAlignment="1">
      <alignment horizontal="center" vertical="top" wrapText="1"/>
    </xf>
    <xf numFmtId="10" fontId="10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164" fontId="23" fillId="6" borderId="0" xfId="1" applyFont="1" applyFill="1" applyBorder="1"/>
    <xf numFmtId="4" fontId="23" fillId="6" borderId="0" xfId="0" applyNumberFormat="1" applyFont="1" applyFill="1"/>
    <xf numFmtId="0" fontId="39" fillId="6" borderId="0" xfId="0" applyFont="1" applyFill="1" applyAlignment="1">
      <alignment horizontal="right"/>
    </xf>
    <xf numFmtId="0" fontId="40" fillId="6" borderId="0" xfId="0" applyFont="1" applyFill="1" applyAlignment="1">
      <alignment horizontal="right"/>
    </xf>
    <xf numFmtId="4" fontId="41" fillId="6" borderId="0" xfId="0" applyNumberFormat="1" applyFont="1" applyFill="1"/>
    <xf numFmtId="0" fontId="40" fillId="0" borderId="0" xfId="0" applyFont="1" applyAlignment="1">
      <alignment horizontal="right"/>
    </xf>
    <xf numFmtId="164" fontId="41" fillId="6" borderId="0" xfId="1" applyFont="1" applyFill="1" applyBorder="1" applyAlignment="1">
      <alignment horizontal="right" vertical="top" wrapText="1"/>
    </xf>
    <xf numFmtId="0" fontId="42" fillId="0" borderId="0" xfId="0" applyFont="1" applyAlignment="1">
      <alignment horizontal="right"/>
    </xf>
    <xf numFmtId="4" fontId="43" fillId="6" borderId="0" xfId="0" applyNumberFormat="1" applyFont="1" applyFill="1"/>
    <xf numFmtId="0" fontId="5" fillId="6" borderId="0" xfId="0" applyFont="1" applyFill="1" applyAlignment="1">
      <alignment wrapText="1"/>
    </xf>
    <xf numFmtId="0" fontId="44" fillId="0" borderId="7" xfId="0" applyFont="1" applyBorder="1" applyAlignment="1">
      <alignment horizontal="right"/>
    </xf>
    <xf numFmtId="16" fontId="45" fillId="6" borderId="7" xfId="0" applyNumberFormat="1" applyFont="1" applyFill="1" applyBorder="1"/>
    <xf numFmtId="0" fontId="45" fillId="0" borderId="7" xfId="0" applyFont="1" applyBorder="1" applyAlignment="1">
      <alignment horizontal="right"/>
    </xf>
    <xf numFmtId="4" fontId="43" fillId="6" borderId="7" xfId="0" applyNumberFormat="1" applyFont="1" applyFill="1" applyBorder="1" applyAlignment="1">
      <alignment horizontal="right"/>
    </xf>
    <xf numFmtId="4" fontId="43" fillId="6" borderId="7" xfId="0" applyNumberFormat="1" applyFont="1" applyFill="1" applyBorder="1"/>
    <xf numFmtId="164" fontId="43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4" fillId="17" borderId="7" xfId="0" applyFont="1" applyFill="1" applyBorder="1" applyAlignment="1">
      <alignment horizontal="right"/>
    </xf>
    <xf numFmtId="43" fontId="44" fillId="17" borderId="7" xfId="0" quotePrefix="1" applyNumberFormat="1" applyFont="1" applyFill="1" applyBorder="1" applyAlignment="1">
      <alignment horizontal="center"/>
    </xf>
    <xf numFmtId="43" fontId="44" fillId="17" borderId="7" xfId="0" applyNumberFormat="1" applyFont="1" applyFill="1" applyBorder="1"/>
    <xf numFmtId="164" fontId="44" fillId="17" borderId="7" xfId="1" applyFont="1" applyFill="1" applyBorder="1"/>
    <xf numFmtId="0" fontId="42" fillId="0" borderId="7" xfId="0" applyFont="1" applyBorder="1" applyAlignment="1">
      <alignment horizontal="right"/>
    </xf>
    <xf numFmtId="164" fontId="43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2" fillId="6" borderId="1" xfId="3" applyFont="1" applyFill="1" applyBorder="1"/>
    <xf numFmtId="164" fontId="52" fillId="6" borderId="1" xfId="3" applyFont="1" applyFill="1" applyBorder="1" applyAlignment="1">
      <alignment horizontal="right"/>
    </xf>
    <xf numFmtId="4" fontId="43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8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3" fillId="6" borderId="0" xfId="1" applyFont="1" applyFill="1" applyBorder="1" applyAlignment="1">
      <alignment horizontal="right" vertical="top" wrapText="1"/>
    </xf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10" fontId="12" fillId="8" borderId="1" xfId="2" applyNumberFormat="1" applyFont="1" applyFill="1" applyBorder="1" applyAlignment="1">
      <alignment horizontal="center" vertical="top" wrapText="1"/>
    </xf>
    <xf numFmtId="10" fontId="12" fillId="8" borderId="1" xfId="2" applyNumberFormat="1" applyFont="1" applyFill="1" applyBorder="1" applyAlignment="1">
      <alignment horizontal="center" wrapText="1"/>
    </xf>
    <xf numFmtId="10" fontId="54" fillId="6" borderId="5" xfId="2" applyNumberFormat="1" applyFont="1" applyFill="1" applyBorder="1"/>
    <xf numFmtId="10" fontId="0" fillId="6" borderId="0" xfId="2" applyNumberFormat="1" applyFont="1" applyFill="1"/>
    <xf numFmtId="10" fontId="17" fillId="6" borderId="0" xfId="2" applyNumberFormat="1" applyFont="1" applyFill="1" applyAlignment="1">
      <alignment horizontal="right" vertical="center" wrapText="1"/>
    </xf>
    <xf numFmtId="0" fontId="56" fillId="0" borderId="0" xfId="0" applyFont="1"/>
    <xf numFmtId="16" fontId="57" fillId="6" borderId="0" xfId="0" applyNumberFormat="1" applyFont="1" applyFill="1"/>
    <xf numFmtId="164" fontId="58" fillId="0" borderId="0" xfId="1" applyFont="1"/>
    <xf numFmtId="43" fontId="58" fillId="0" borderId="0" xfId="0" applyNumberFormat="1" applyFont="1"/>
    <xf numFmtId="4" fontId="58" fillId="0" borderId="0" xfId="0" applyNumberFormat="1" applyFont="1"/>
    <xf numFmtId="0" fontId="59" fillId="6" borderId="0" xfId="0" applyFont="1" applyFill="1" applyAlignment="1">
      <alignment horizontal="right"/>
    </xf>
    <xf numFmtId="16" fontId="40" fillId="6" borderId="0" xfId="0" applyNumberFormat="1" applyFont="1" applyFill="1"/>
    <xf numFmtId="4" fontId="41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60" fillId="6" borderId="0" xfId="0" applyFont="1" applyFill="1" applyAlignment="1">
      <alignment horizontal="right"/>
    </xf>
    <xf numFmtId="16" fontId="60" fillId="6" borderId="0" xfId="0" applyNumberFormat="1" applyFont="1" applyFill="1" applyAlignment="1">
      <alignment horizontal="center" wrapText="1"/>
    </xf>
    <xf numFmtId="0" fontId="61" fillId="6" borderId="0" xfId="0" applyFont="1" applyFill="1"/>
    <xf numFmtId="0" fontId="60" fillId="6" borderId="0" xfId="0" applyFont="1" applyFill="1" applyAlignment="1">
      <alignment horizontal="right" wrapText="1"/>
    </xf>
    <xf numFmtId="4" fontId="62" fillId="6" borderId="0" xfId="0" applyNumberFormat="1" applyFont="1" applyFill="1"/>
    <xf numFmtId="4" fontId="62" fillId="6" borderId="0" xfId="0" applyNumberFormat="1" applyFont="1" applyFill="1" applyAlignment="1">
      <alignment horizontal="right"/>
    </xf>
    <xf numFmtId="164" fontId="62" fillId="6" borderId="0" xfId="1" applyFont="1" applyFill="1" applyBorder="1" applyAlignment="1">
      <alignment horizontal="right" vertical="top" wrapText="1"/>
    </xf>
    <xf numFmtId="0" fontId="39" fillId="6" borderId="0" xfId="0" applyFont="1" applyFill="1" applyAlignment="1">
      <alignment horizontal="right" wrapText="1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0" fontId="28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6" fillId="13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1" fillId="6" borderId="0" xfId="0" applyFont="1" applyFill="1" applyAlignment="1">
      <alignment horizontal="center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18,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237.81038043713556</c:v>
                </c:pt>
                <c:pt idx="1">
                  <c:v>6513.6259008078268</c:v>
                </c:pt>
                <c:pt idx="2">
                  <c:v>232.15211579896203</c:v>
                </c:pt>
                <c:pt idx="3">
                  <c:v>1730.5418037014326</c:v>
                </c:pt>
                <c:pt idx="4">
                  <c:v>519.41473871742687</c:v>
                </c:pt>
                <c:pt idx="5" formatCode="_-* #,##0.00_-;\-* #,##0.00_-;_-* &quot;-&quot;??_-;_-@_-">
                  <c:v>184.17967039801761</c:v>
                </c:pt>
                <c:pt idx="6">
                  <c:v>20.281641776650002</c:v>
                </c:pt>
                <c:pt idx="7">
                  <c:v>150.59492627068343</c:v>
                </c:pt>
                <c:pt idx="8">
                  <c:v>53.8613243980002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25,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243.83605625127856</c:v>
                </c:pt>
                <c:pt idx="1">
                  <c:v>6563.8763100932574</c:v>
                </c:pt>
                <c:pt idx="2">
                  <c:v>232.0264765740971</c:v>
                </c:pt>
                <c:pt idx="3">
                  <c:v>1734.0737691582035</c:v>
                </c:pt>
                <c:pt idx="4">
                  <c:v>519.72845262468184</c:v>
                </c:pt>
                <c:pt idx="5" formatCode="_-* #,##0.00_-;\-* #,##0.00_-;_-* &quot;-&quot;??_-;_-@_-">
                  <c:v>191.01623253379162</c:v>
                </c:pt>
                <c:pt idx="6">
                  <c:v>20.76935126267</c:v>
                </c:pt>
                <c:pt idx="7">
                  <c:v>151.72348905285983</c:v>
                </c:pt>
                <c:pt idx="8">
                  <c:v>54.217041471561956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25TH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25-Sep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20769351262.669998</c:v>
                </c:pt>
                <c:pt idx="1">
                  <c:v>54217041471.561958</c:v>
                </c:pt>
                <c:pt idx="2">
                  <c:v>151723489052.85983</c:v>
                </c:pt>
                <c:pt idx="3" formatCode="_-* #,##0.00_-;\-* #,##0.00_-;_-* &quot;-&quot;??_-;_-@_-">
                  <c:v>191016232533.79163</c:v>
                </c:pt>
                <c:pt idx="4">
                  <c:v>243836056251.27856</c:v>
                </c:pt>
                <c:pt idx="5">
                  <c:v>232026476574.09711</c:v>
                </c:pt>
                <c:pt idx="6">
                  <c:v>519728452624.68188</c:v>
                </c:pt>
                <c:pt idx="7">
                  <c:v>1734073769158.2036</c:v>
                </c:pt>
                <c:pt idx="8">
                  <c:v>6563876310093.2578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9473.0392209383554</c:v>
                </c:pt>
                <c:pt idx="1">
                  <c:v>9514.0087054555552</c:v>
                </c:pt>
                <c:pt idx="2">
                  <c:v>9539.1054947872126</c:v>
                </c:pt>
                <c:pt idx="3">
                  <c:v>9550.1099830201529</c:v>
                </c:pt>
                <c:pt idx="4">
                  <c:v>9587.3580026957079</c:v>
                </c:pt>
                <c:pt idx="5">
                  <c:v>9624.332327153199</c:v>
                </c:pt>
                <c:pt idx="6">
                  <c:v>9642.4625023061362</c:v>
                </c:pt>
                <c:pt idx="7">
                  <c:v>9711.2671790224013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31.9642466514</c:v>
                </c:pt>
                <c:pt idx="1">
                  <c:v>31.696141977819998</c:v>
                </c:pt>
                <c:pt idx="2">
                  <c:v>31.723704174310001</c:v>
                </c:pt>
                <c:pt idx="3">
                  <c:v>32.027778905540004</c:v>
                </c:pt>
                <c:pt idx="4">
                  <c:v>32.856494784340001</c:v>
                </c:pt>
                <c:pt idx="5">
                  <c:v>32.38875382981</c:v>
                </c:pt>
                <c:pt idx="6">
                  <c:v>33.188676624880003</c:v>
                </c:pt>
                <c:pt idx="7">
                  <c:v>33.7459849205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4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7" customWidth="1"/>
    <col min="31" max="31" width="9.33203125" customWidth="1"/>
    <col min="32" max="33" width="17.33203125" customWidth="1"/>
  </cols>
  <sheetData>
    <row r="1" spans="1:32" ht="27">
      <c r="A1" s="258" t="s">
        <v>350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</row>
    <row r="2" spans="1:32" ht="14.4" customHeight="1">
      <c r="A2" s="1"/>
      <c r="B2" s="2"/>
      <c r="C2" s="3"/>
      <c r="D2" s="259" t="s">
        <v>349</v>
      </c>
      <c r="E2" s="260"/>
      <c r="F2" s="260"/>
      <c r="G2" s="260"/>
      <c r="H2" s="260"/>
      <c r="I2" s="260"/>
      <c r="J2" s="260"/>
      <c r="K2" s="260"/>
      <c r="L2" s="260"/>
      <c r="M2" s="261"/>
      <c r="N2" s="259" t="s">
        <v>351</v>
      </c>
      <c r="O2" s="260"/>
      <c r="P2" s="260"/>
      <c r="Q2" s="260"/>
      <c r="R2" s="260"/>
      <c r="S2" s="260"/>
      <c r="T2" s="260"/>
      <c r="U2" s="260"/>
      <c r="V2" s="260"/>
      <c r="W2" s="261"/>
      <c r="X2" s="262" t="s">
        <v>0</v>
      </c>
      <c r="Y2" s="262"/>
      <c r="Z2" s="262"/>
      <c r="AA2" s="262" t="s">
        <v>1</v>
      </c>
      <c r="AB2" s="262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</row>
    <row r="5" spans="1:32" ht="15" customHeight="1">
      <c r="A5" s="11"/>
      <c r="B5" s="256" t="s">
        <v>20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</row>
    <row r="6" spans="1:32">
      <c r="A6" s="222">
        <v>1</v>
      </c>
      <c r="B6" s="220" t="s">
        <v>21</v>
      </c>
      <c r="C6" s="12" t="s">
        <v>22</v>
      </c>
      <c r="D6" s="13" t="s">
        <v>23</v>
      </c>
      <c r="E6" s="14">
        <v>11668466905.450001</v>
      </c>
      <c r="F6" s="15">
        <f t="shared" ref="F6:F27" si="0">(E6/$E$28)</f>
        <v>4.9066263987305313E-2</v>
      </c>
      <c r="G6" s="13" t="s">
        <v>23</v>
      </c>
      <c r="H6" s="14">
        <v>900.99210000000005</v>
      </c>
      <c r="I6" s="13" t="s">
        <v>23</v>
      </c>
      <c r="J6" s="14">
        <v>906.16949999999997</v>
      </c>
      <c r="K6" s="18">
        <v>1710</v>
      </c>
      <c r="L6" s="19">
        <v>1.0999999999999999E-2</v>
      </c>
      <c r="M6" s="19">
        <v>0.45569999999999999</v>
      </c>
      <c r="N6" s="13" t="s">
        <v>23</v>
      </c>
      <c r="O6" s="14">
        <v>11912741176.889999</v>
      </c>
      <c r="P6" s="15">
        <f t="shared" ref="P6:P27" si="1">(O6/$O$28)</f>
        <v>4.8855535805638402E-2</v>
      </c>
      <c r="Q6" s="13" t="s">
        <v>23</v>
      </c>
      <c r="R6" s="14">
        <v>920.36339999999996</v>
      </c>
      <c r="S6" s="13" t="s">
        <v>23</v>
      </c>
      <c r="T6" s="14">
        <v>925.94410000000005</v>
      </c>
      <c r="U6" s="18">
        <v>1709</v>
      </c>
      <c r="V6" s="19">
        <v>5.1400000000000001E-2</v>
      </c>
      <c r="W6" s="19">
        <v>0.48699999999999999</v>
      </c>
      <c r="X6" s="20">
        <f>((O6-E6)/E6)</f>
        <v>2.0934564362170428E-2</v>
      </c>
      <c r="Y6" s="20">
        <f>((T6-J6)/J6)</f>
        <v>2.182218668803141E-2</v>
      </c>
      <c r="Z6" s="20">
        <f>((U6-K6)/K6)</f>
        <v>-5.8479532163742691E-4</v>
      </c>
      <c r="AA6" s="20">
        <f>V6-L6</f>
        <v>4.0400000000000005E-2</v>
      </c>
      <c r="AB6" s="21">
        <f>W6-M6</f>
        <v>3.1299999999999994E-2</v>
      </c>
      <c r="AC6" s="22"/>
      <c r="AD6" s="10"/>
      <c r="AE6" s="229"/>
    </row>
    <row r="7" spans="1:32" s="203" customFormat="1" ht="13.2" customHeight="1">
      <c r="A7" s="222">
        <v>2</v>
      </c>
      <c r="B7" s="220" t="s">
        <v>24</v>
      </c>
      <c r="C7" s="201" t="s">
        <v>25</v>
      </c>
      <c r="D7" s="13" t="s">
        <v>23</v>
      </c>
      <c r="E7" s="14">
        <v>2366066093.5300002</v>
      </c>
      <c r="F7" s="15">
        <f t="shared" si="0"/>
        <v>9.9493810538495916E-3</v>
      </c>
      <c r="G7" s="13" t="s">
        <v>23</v>
      </c>
      <c r="H7" s="14">
        <v>599.72789999999998</v>
      </c>
      <c r="I7" s="13" t="s">
        <v>23</v>
      </c>
      <c r="J7" s="14">
        <v>608.51859999999999</v>
      </c>
      <c r="K7" s="18">
        <v>903</v>
      </c>
      <c r="L7" s="19">
        <v>1.3073E-2</v>
      </c>
      <c r="M7" s="19">
        <v>0.46400000000000002</v>
      </c>
      <c r="N7" s="13" t="s">
        <v>23</v>
      </c>
      <c r="O7" s="14">
        <v>2370956397.1999998</v>
      </c>
      <c r="P7" s="15">
        <f t="shared" si="1"/>
        <v>9.7235676858088444E-3</v>
      </c>
      <c r="Q7" s="13" t="s">
        <v>23</v>
      </c>
      <c r="R7" s="14">
        <v>601.06050000000005</v>
      </c>
      <c r="S7" s="13" t="s">
        <v>23</v>
      </c>
      <c r="T7" s="14">
        <v>609.91200000000003</v>
      </c>
      <c r="U7" s="18">
        <v>906</v>
      </c>
      <c r="V7" s="19">
        <v>0</v>
      </c>
      <c r="W7" s="19">
        <v>0.4672</v>
      </c>
      <c r="X7" s="20">
        <f t="shared" ref="X7:X28" si="2">((O7-E7)/E7)</f>
        <v>2.0668499850330126E-3</v>
      </c>
      <c r="Y7" s="20">
        <f t="shared" ref="Y7:Y28" si="3">((T7-J7)/J7)</f>
        <v>2.2898231869987909E-3</v>
      </c>
      <c r="Z7" s="20">
        <f t="shared" ref="Z7:Z28" si="4">((U7-K7)/K7)</f>
        <v>3.3222591362126247E-3</v>
      </c>
      <c r="AA7" s="20">
        <f t="shared" ref="AA7:AA28" si="5">V7-L7</f>
        <v>-1.3073E-2</v>
      </c>
      <c r="AB7" s="21">
        <f t="shared" ref="AB7:AB28" si="6">W7-M7</f>
        <v>3.1999999999999806E-3</v>
      </c>
      <c r="AC7" s="202"/>
      <c r="AD7" s="10"/>
      <c r="AE7" s="228"/>
    </row>
    <row r="8" spans="1:32" ht="13.95" customHeight="1">
      <c r="A8" s="222">
        <v>3</v>
      </c>
      <c r="B8" s="220" t="s">
        <v>26</v>
      </c>
      <c r="C8" s="12" t="s">
        <v>27</v>
      </c>
      <c r="D8" s="13" t="s">
        <v>23</v>
      </c>
      <c r="E8" s="23">
        <v>18432144543.16</v>
      </c>
      <c r="F8" s="15">
        <f t="shared" si="0"/>
        <v>7.7507737506153487E-2</v>
      </c>
      <c r="G8" s="13" t="s">
        <v>23</v>
      </c>
      <c r="H8" s="23">
        <v>74.962699999999998</v>
      </c>
      <c r="I8" s="13" t="s">
        <v>23</v>
      </c>
      <c r="J8" s="29">
        <v>77.199143919999997</v>
      </c>
      <c r="K8" s="18">
        <v>13074</v>
      </c>
      <c r="L8" s="19">
        <v>3.4200000000000001E-2</v>
      </c>
      <c r="M8" s="19">
        <v>0.41489999999999999</v>
      </c>
      <c r="N8" s="13" t="s">
        <v>23</v>
      </c>
      <c r="O8" s="23">
        <v>18317935796.509998</v>
      </c>
      <c r="P8" s="24">
        <f t="shared" si="1"/>
        <v>7.5123983212855738E-2</v>
      </c>
      <c r="Q8" s="13" t="s">
        <v>23</v>
      </c>
      <c r="R8" s="23">
        <v>74.997900000000001</v>
      </c>
      <c r="S8" s="13" t="s">
        <v>23</v>
      </c>
      <c r="T8" s="29">
        <v>77.235443919999994</v>
      </c>
      <c r="U8" s="18">
        <v>13144</v>
      </c>
      <c r="V8" s="19">
        <v>2.4500000000000001E-2</v>
      </c>
      <c r="W8" s="19">
        <v>0.41559267088828</v>
      </c>
      <c r="X8" s="27">
        <f t="shared" si="2"/>
        <v>-6.1961724737224543E-3</v>
      </c>
      <c r="Y8" s="27">
        <f t="shared" si="3"/>
        <v>4.7021246812806774E-4</v>
      </c>
      <c r="Z8" s="27">
        <f t="shared" si="4"/>
        <v>5.3541379837846103E-3</v>
      </c>
      <c r="AA8" s="20">
        <f t="shared" si="5"/>
        <v>-9.7000000000000003E-3</v>
      </c>
      <c r="AB8" s="21">
        <f t="shared" si="6"/>
        <v>6.9267088828001144E-4</v>
      </c>
      <c r="AC8" s="30"/>
      <c r="AD8" s="10"/>
      <c r="AE8" s="230"/>
      <c r="AF8" s="31"/>
    </row>
    <row r="9" spans="1:32" ht="15.6" customHeight="1">
      <c r="A9" s="222">
        <v>4</v>
      </c>
      <c r="B9" s="220" t="s">
        <v>28</v>
      </c>
      <c r="C9" s="12" t="s">
        <v>29</v>
      </c>
      <c r="D9" s="13" t="s">
        <v>23</v>
      </c>
      <c r="E9" s="23">
        <v>3703710940.0599999</v>
      </c>
      <c r="F9" s="15">
        <f t="shared" si="0"/>
        <v>1.5574218977539816E-2</v>
      </c>
      <c r="G9" s="13" t="s">
        <v>23</v>
      </c>
      <c r="H9" s="23">
        <v>360.88889999999998</v>
      </c>
      <c r="I9" s="13" t="s">
        <v>23</v>
      </c>
      <c r="J9" s="23">
        <v>360.88889999999998</v>
      </c>
      <c r="K9" s="194">
        <v>2941</v>
      </c>
      <c r="L9" s="189">
        <v>2.3823566709305855E-2</v>
      </c>
      <c r="M9" s="189">
        <v>0.42609999999999998</v>
      </c>
      <c r="N9" s="13" t="s">
        <v>23</v>
      </c>
      <c r="O9" s="23">
        <v>3771021931.6999998</v>
      </c>
      <c r="P9" s="24">
        <f t="shared" si="1"/>
        <v>1.5465399127903696E-2</v>
      </c>
      <c r="Q9" s="13" t="s">
        <v>23</v>
      </c>
      <c r="R9" s="23">
        <v>367.62220000000002</v>
      </c>
      <c r="S9" s="13" t="s">
        <v>23</v>
      </c>
      <c r="T9" s="23">
        <v>367.62220000000002</v>
      </c>
      <c r="U9" s="25">
        <v>2959</v>
      </c>
      <c r="V9" s="52">
        <v>1.8700000000000001E-2</v>
      </c>
      <c r="W9" s="52">
        <v>0.45272602830668851</v>
      </c>
      <c r="X9" s="27">
        <f t="shared" si="2"/>
        <v>1.8173932234276748E-2</v>
      </c>
      <c r="Y9" s="27">
        <f t="shared" si="3"/>
        <v>1.8657542529016666E-2</v>
      </c>
      <c r="Z9" s="27">
        <f t="shared" si="4"/>
        <v>6.1203672220333221E-3</v>
      </c>
      <c r="AA9" s="20">
        <f t="shared" si="5"/>
        <v>-5.1235667093058532E-3</v>
      </c>
      <c r="AB9" s="21">
        <f t="shared" si="6"/>
        <v>2.6626028306688532E-2</v>
      </c>
      <c r="AD9" s="10"/>
      <c r="AE9" s="229"/>
    </row>
    <row r="10" spans="1:32" ht="15" customHeight="1">
      <c r="A10" s="222">
        <v>5</v>
      </c>
      <c r="B10" s="220" t="s">
        <v>30</v>
      </c>
      <c r="C10" s="12" t="s">
        <v>31</v>
      </c>
      <c r="D10" s="13" t="s">
        <v>23</v>
      </c>
      <c r="E10" s="23">
        <v>13510999360.4</v>
      </c>
      <c r="F10" s="15">
        <f t="shared" si="0"/>
        <v>5.6814169909507335E-2</v>
      </c>
      <c r="G10" s="13" t="s">
        <v>23</v>
      </c>
      <c r="H10" s="23">
        <v>3.0375000000000001</v>
      </c>
      <c r="I10" s="13" t="s">
        <v>23</v>
      </c>
      <c r="J10" s="23">
        <v>3.0789</v>
      </c>
      <c r="K10" s="194">
        <v>3387</v>
      </c>
      <c r="L10" s="189">
        <v>2.4E-2</v>
      </c>
      <c r="M10" s="189">
        <v>0.64300000000000002</v>
      </c>
      <c r="N10" s="13" t="s">
        <v>23</v>
      </c>
      <c r="O10" s="23">
        <v>13954679023.290001</v>
      </c>
      <c r="P10" s="24">
        <f t="shared" si="1"/>
        <v>5.7229760183249476E-2</v>
      </c>
      <c r="Q10" s="13" t="s">
        <v>23</v>
      </c>
      <c r="R10" s="23">
        <v>3.0865999999999998</v>
      </c>
      <c r="S10" s="13" t="s">
        <v>23</v>
      </c>
      <c r="T10" s="23">
        <v>3.1276000000000002</v>
      </c>
      <c r="U10" s="25">
        <v>3462</v>
      </c>
      <c r="V10" s="52">
        <v>1.6E-2</v>
      </c>
      <c r="W10" s="52">
        <v>0.66920000000000002</v>
      </c>
      <c r="X10" s="27">
        <f t="shared" ref="X10" si="7">((O10-E10)/E10)</f>
        <v>3.2838404551361472E-2</v>
      </c>
      <c r="Y10" s="27">
        <f t="shared" ref="Y10" si="8">((T10-J10)/J10)</f>
        <v>1.5817337360745781E-2</v>
      </c>
      <c r="Z10" s="27">
        <f t="shared" ref="Z10" si="9">((U10-K10)/K10)</f>
        <v>2.2143489813994686E-2</v>
      </c>
      <c r="AA10" s="20">
        <f t="shared" ref="AA10" si="10">V10-L10</f>
        <v>-8.0000000000000002E-3</v>
      </c>
      <c r="AB10" s="21">
        <f t="shared" ref="AB10" si="11">W10-M10</f>
        <v>2.6200000000000001E-2</v>
      </c>
      <c r="AD10" s="10"/>
      <c r="AE10" s="229"/>
    </row>
    <row r="11" spans="1:32">
      <c r="A11" s="222">
        <v>6</v>
      </c>
      <c r="B11" s="220" t="s">
        <v>32</v>
      </c>
      <c r="C11" s="12" t="s">
        <v>33</v>
      </c>
      <c r="D11" s="13" t="s">
        <v>23</v>
      </c>
      <c r="E11" s="23">
        <v>982411283.96000004</v>
      </c>
      <c r="F11" s="15">
        <f t="shared" si="0"/>
        <v>4.1310698134966288E-3</v>
      </c>
      <c r="G11" s="13" t="s">
        <v>23</v>
      </c>
      <c r="H11" s="23">
        <v>1.0062</v>
      </c>
      <c r="I11" s="13" t="s">
        <v>23</v>
      </c>
      <c r="J11" s="23">
        <v>1.0333000000000001</v>
      </c>
      <c r="K11" s="194">
        <v>842</v>
      </c>
      <c r="L11" s="189">
        <v>2.2249314233465434E-2</v>
      </c>
      <c r="M11" s="189">
        <v>1.9750000000000156E-2</v>
      </c>
      <c r="N11" s="13" t="s">
        <v>23</v>
      </c>
      <c r="O11" s="23">
        <v>1022115443.58</v>
      </c>
      <c r="P11" s="24">
        <f t="shared" si="1"/>
        <v>4.1918142021075298E-3</v>
      </c>
      <c r="Q11" s="13" t="s">
        <v>23</v>
      </c>
      <c r="R11" s="23">
        <v>1.0233000000000001</v>
      </c>
      <c r="S11" s="13" t="s">
        <v>23</v>
      </c>
      <c r="T11" s="23">
        <v>1.0515000000000001</v>
      </c>
      <c r="U11" s="25">
        <v>865</v>
      </c>
      <c r="V11" s="52">
        <v>1.6994633273703208E-2</v>
      </c>
      <c r="W11" s="52">
        <v>3.74000000000001E-2</v>
      </c>
      <c r="X11" s="27">
        <f>((O11-E11)/E11)</f>
        <v>4.0415007714443764E-2</v>
      </c>
      <c r="Y11" s="27">
        <f>((T11-J11)/J11)</f>
        <v>1.7613471402303293E-2</v>
      </c>
      <c r="Z11" s="27">
        <f>((U11-K11)/K11)</f>
        <v>2.7315914489311165E-2</v>
      </c>
      <c r="AA11" s="20">
        <f>V11-L11</f>
        <v>-5.2546809597622257E-3</v>
      </c>
      <c r="AB11" s="21">
        <f>W11-M11</f>
        <v>1.7649999999999944E-2</v>
      </c>
    </row>
    <row r="12" spans="1:32" ht="12.6" customHeight="1">
      <c r="A12" s="222">
        <v>7</v>
      </c>
      <c r="B12" s="220" t="s">
        <v>34</v>
      </c>
      <c r="C12" s="12" t="s">
        <v>35</v>
      </c>
      <c r="D12" s="13" t="s">
        <v>23</v>
      </c>
      <c r="E12" s="32">
        <v>765320198.87</v>
      </c>
      <c r="F12" s="15">
        <f t="shared" si="0"/>
        <v>3.2181950908249358E-3</v>
      </c>
      <c r="G12" s="13" t="s">
        <v>23</v>
      </c>
      <c r="H12" s="23">
        <v>347.3664</v>
      </c>
      <c r="I12" s="13" t="s">
        <v>23</v>
      </c>
      <c r="J12" s="23">
        <v>350.02600000000001</v>
      </c>
      <c r="K12" s="18">
        <v>361</v>
      </c>
      <c r="L12" s="19">
        <v>3.3219999999999999E-3</v>
      </c>
      <c r="M12" s="19">
        <v>0.62239999999999995</v>
      </c>
      <c r="N12" s="13" t="s">
        <v>23</v>
      </c>
      <c r="O12" s="32">
        <v>908056783.44000006</v>
      </c>
      <c r="P12" s="24">
        <f t="shared" si="1"/>
        <v>3.7240463834611361E-3</v>
      </c>
      <c r="Q12" s="13" t="s">
        <v>23</v>
      </c>
      <c r="R12" s="23">
        <v>357.05650000000003</v>
      </c>
      <c r="S12" s="13" t="s">
        <v>23</v>
      </c>
      <c r="T12" s="23">
        <v>359.52530000000002</v>
      </c>
      <c r="U12" s="18">
        <v>375</v>
      </c>
      <c r="V12" s="19">
        <v>3.3140000000000001E-3</v>
      </c>
      <c r="W12" s="19">
        <v>0.66759999999999997</v>
      </c>
      <c r="X12" s="27">
        <f t="shared" si="2"/>
        <v>0.18650570673654177</v>
      </c>
      <c r="Y12" s="27">
        <f t="shared" si="3"/>
        <v>2.7138841114660067E-2</v>
      </c>
      <c r="Z12" s="27">
        <f t="shared" si="4"/>
        <v>3.8781163434903045E-2</v>
      </c>
      <c r="AA12" s="20">
        <f t="shared" si="5"/>
        <v>-7.9999999999997608E-6</v>
      </c>
      <c r="AB12" s="21">
        <f t="shared" si="6"/>
        <v>4.5200000000000018E-2</v>
      </c>
    </row>
    <row r="13" spans="1:32" ht="12.6" customHeight="1">
      <c r="A13" s="222">
        <v>8</v>
      </c>
      <c r="B13" s="220" t="s">
        <v>36</v>
      </c>
      <c r="C13" s="12" t="s">
        <v>37</v>
      </c>
      <c r="D13" s="13" t="s">
        <v>23</v>
      </c>
      <c r="E13" s="77">
        <v>4328511445</v>
      </c>
      <c r="F13" s="15">
        <f t="shared" si="0"/>
        <v>1.8201524412195406E-2</v>
      </c>
      <c r="G13" s="13" t="s">
        <v>23</v>
      </c>
      <c r="H13" s="23">
        <v>8.41</v>
      </c>
      <c r="I13" s="13" t="s">
        <v>23</v>
      </c>
      <c r="J13" s="23">
        <v>8.58</v>
      </c>
      <c r="K13" s="194">
        <v>3872</v>
      </c>
      <c r="L13" s="189">
        <v>4.7100000000000003E-2</v>
      </c>
      <c r="M13" s="189">
        <v>0.51939999999999997</v>
      </c>
      <c r="N13" s="13" t="s">
        <v>23</v>
      </c>
      <c r="O13" s="77">
        <v>4360816999.3599997</v>
      </c>
      <c r="P13" s="24">
        <f t="shared" si="1"/>
        <v>1.7884217233509057E-2</v>
      </c>
      <c r="Q13" s="13" t="s">
        <v>23</v>
      </c>
      <c r="R13" s="23">
        <v>8.48</v>
      </c>
      <c r="S13" s="13" t="s">
        <v>23</v>
      </c>
      <c r="T13" s="23">
        <v>8.65</v>
      </c>
      <c r="U13" s="25">
        <v>3868</v>
      </c>
      <c r="V13" s="52">
        <v>5.5E-2</v>
      </c>
      <c r="W13" s="52">
        <v>0.53080000000000005</v>
      </c>
      <c r="X13" s="27">
        <f>((O13-E13)/E13)</f>
        <v>7.4634328152965428E-3</v>
      </c>
      <c r="Y13" s="27">
        <f>((T13-J13)/J13)</f>
        <v>8.158508158508191E-3</v>
      </c>
      <c r="Z13" s="27">
        <f>((U13-K13)/K13)</f>
        <v>-1.0330578512396695E-3</v>
      </c>
      <c r="AA13" s="20">
        <f>V13-L13</f>
        <v>7.8999999999999973E-3</v>
      </c>
      <c r="AB13" s="21">
        <f>W13-M13</f>
        <v>1.1400000000000077E-2</v>
      </c>
    </row>
    <row r="14" spans="1:32">
      <c r="A14" s="222">
        <v>9</v>
      </c>
      <c r="B14" s="220" t="s">
        <v>38</v>
      </c>
      <c r="C14" s="12" t="s">
        <v>39</v>
      </c>
      <c r="D14" s="13" t="s">
        <v>23</v>
      </c>
      <c r="E14" s="32">
        <v>6920062399.2799997</v>
      </c>
      <c r="F14" s="15">
        <f t="shared" si="0"/>
        <v>2.9099076274802467E-2</v>
      </c>
      <c r="G14" s="13" t="s">
        <v>23</v>
      </c>
      <c r="H14" s="23">
        <v>597.96</v>
      </c>
      <c r="I14" s="13" t="s">
        <v>23</v>
      </c>
      <c r="J14" s="23">
        <v>605.71</v>
      </c>
      <c r="K14" s="18">
        <v>2312</v>
      </c>
      <c r="L14" s="19">
        <v>1.23E-2</v>
      </c>
      <c r="M14" s="19">
        <v>0.31909999999999999</v>
      </c>
      <c r="N14" s="13" t="s">
        <v>23</v>
      </c>
      <c r="O14" s="32">
        <v>6925257200.5100002</v>
      </c>
      <c r="P14" s="24">
        <f t="shared" si="1"/>
        <v>2.8401284481788722E-2</v>
      </c>
      <c r="Q14" s="13" t="s">
        <v>23</v>
      </c>
      <c r="R14" s="23">
        <v>599.63</v>
      </c>
      <c r="S14" s="13" t="s">
        <v>23</v>
      </c>
      <c r="T14" s="23">
        <v>607.42999999999995</v>
      </c>
      <c r="U14" s="18">
        <v>2322</v>
      </c>
      <c r="V14" s="19">
        <v>2.8E-3</v>
      </c>
      <c r="W14" s="19">
        <v>0.32279999999999998</v>
      </c>
      <c r="X14" s="27">
        <f t="shared" si="2"/>
        <v>7.5068705024119303E-4</v>
      </c>
      <c r="Y14" s="27">
        <f t="shared" si="3"/>
        <v>2.8396427333210834E-3</v>
      </c>
      <c r="Z14" s="27">
        <f t="shared" si="4"/>
        <v>4.3252595155709346E-3</v>
      </c>
      <c r="AA14" s="20">
        <f t="shared" si="5"/>
        <v>-9.4999999999999998E-3</v>
      </c>
      <c r="AB14" s="21">
        <f t="shared" si="6"/>
        <v>3.6999999999999811E-3</v>
      </c>
      <c r="AC14" s="30"/>
      <c r="AD14" s="30"/>
      <c r="AE14" s="35"/>
    </row>
    <row r="15" spans="1:32" ht="13.2" customHeight="1">
      <c r="A15" s="222">
        <v>10</v>
      </c>
      <c r="B15" s="220" t="s">
        <v>40</v>
      </c>
      <c r="C15" s="12" t="s">
        <v>41</v>
      </c>
      <c r="D15" s="13" t="s">
        <v>23</v>
      </c>
      <c r="E15" s="190">
        <v>689501365.45000005</v>
      </c>
      <c r="F15" s="15">
        <f t="shared" si="0"/>
        <v>2.8993745528794004E-3</v>
      </c>
      <c r="G15" s="13" t="s">
        <v>23</v>
      </c>
      <c r="H15" s="23">
        <v>343.57</v>
      </c>
      <c r="I15" s="13" t="s">
        <v>23</v>
      </c>
      <c r="J15" s="23">
        <v>352.76</v>
      </c>
      <c r="K15" s="194">
        <v>2472</v>
      </c>
      <c r="L15" s="189">
        <v>7.4399999999999994E-2</v>
      </c>
      <c r="M15" s="189">
        <v>0.35959999999999998</v>
      </c>
      <c r="N15" s="13" t="s">
        <v>23</v>
      </c>
      <c r="O15" s="190">
        <v>698412537.84000003</v>
      </c>
      <c r="P15" s="24">
        <f t="shared" si="1"/>
        <v>2.8642709719692567E-3</v>
      </c>
      <c r="Q15" s="13" t="s">
        <v>23</v>
      </c>
      <c r="R15" s="23">
        <v>348.01</v>
      </c>
      <c r="S15" s="13" t="s">
        <v>23</v>
      </c>
      <c r="T15" s="23">
        <v>357.25</v>
      </c>
      <c r="U15" s="25">
        <v>2472</v>
      </c>
      <c r="V15" s="52">
        <v>1.29E-2</v>
      </c>
      <c r="W15" s="52">
        <v>0.377</v>
      </c>
      <c r="X15" s="27">
        <f t="shared" si="2"/>
        <v>1.292408229559364E-2</v>
      </c>
      <c r="Y15" s="27">
        <f t="shared" si="3"/>
        <v>1.2728200476244499E-2</v>
      </c>
      <c r="Z15" s="27">
        <f t="shared" si="4"/>
        <v>0</v>
      </c>
      <c r="AA15" s="20">
        <f t="shared" si="5"/>
        <v>-6.1499999999999992E-2</v>
      </c>
      <c r="AB15" s="21">
        <f t="shared" si="6"/>
        <v>1.7400000000000027E-2</v>
      </c>
      <c r="AD15" s="10"/>
      <c r="AE15" s="35"/>
    </row>
    <row r="16" spans="1:32">
      <c r="A16" s="222">
        <v>11</v>
      </c>
      <c r="B16" s="220" t="s">
        <v>42</v>
      </c>
      <c r="C16" s="185" t="s">
        <v>43</v>
      </c>
      <c r="D16" s="13" t="s">
        <v>23</v>
      </c>
      <c r="E16" s="77">
        <v>204332316.00319999</v>
      </c>
      <c r="F16" s="15">
        <f t="shared" si="0"/>
        <v>8.5922370431266613E-4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194">
        <v>84</v>
      </c>
      <c r="L16" s="189">
        <v>2.5000000000000001E-2</v>
      </c>
      <c r="M16" s="189">
        <v>0.61890000000000001</v>
      </c>
      <c r="N16" s="13" t="s">
        <v>23</v>
      </c>
      <c r="O16" s="77">
        <v>204332316.00319999</v>
      </c>
      <c r="P16" s="24">
        <f t="shared" si="1"/>
        <v>8.3799057097868625E-4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2"/>
        <v>0</v>
      </c>
      <c r="Y16" s="27">
        <f t="shared" si="3"/>
        <v>0</v>
      </c>
      <c r="Z16" s="27">
        <f t="shared" si="4"/>
        <v>0</v>
      </c>
      <c r="AA16" s="20">
        <f t="shared" si="5"/>
        <v>0</v>
      </c>
      <c r="AB16" s="21">
        <f t="shared" si="6"/>
        <v>0</v>
      </c>
      <c r="AD16" s="30"/>
    </row>
    <row r="17" spans="1:34" ht="14.25" customHeight="1">
      <c r="A17" s="222">
        <v>12</v>
      </c>
      <c r="B17" s="220" t="s">
        <v>44</v>
      </c>
      <c r="C17" s="12" t="s">
        <v>45</v>
      </c>
      <c r="D17" s="13" t="s">
        <v>23</v>
      </c>
      <c r="E17" s="77">
        <v>20132784201.380001</v>
      </c>
      <c r="F17" s="15">
        <f t="shared" si="0"/>
        <v>8.4658979832472198E-2</v>
      </c>
      <c r="G17" s="13" t="s">
        <v>23</v>
      </c>
      <c r="H17" s="23">
        <v>5.6454139999999997</v>
      </c>
      <c r="I17" s="13" t="s">
        <v>23</v>
      </c>
      <c r="J17" s="23">
        <v>5.7453969999999996</v>
      </c>
      <c r="K17" s="194">
        <v>19640</v>
      </c>
      <c r="L17" s="189">
        <v>1.996933631514719E-2</v>
      </c>
      <c r="M17" s="189">
        <v>0.4190240344180467</v>
      </c>
      <c r="N17" s="13" t="s">
        <v>23</v>
      </c>
      <c r="O17" s="33">
        <v>19930269425.799999</v>
      </c>
      <c r="P17" s="24">
        <f t="shared" si="1"/>
        <v>8.1736350776857244E-2</v>
      </c>
      <c r="Q17" s="13" t="s">
        <v>23</v>
      </c>
      <c r="R17" s="23">
        <v>5.6517970000000002</v>
      </c>
      <c r="S17" s="13" t="s">
        <v>23</v>
      </c>
      <c r="T17" s="23">
        <v>5.7551249999999996</v>
      </c>
      <c r="U17" s="25">
        <v>20285</v>
      </c>
      <c r="V17" s="52">
        <v>1.130652242687713E-3</v>
      </c>
      <c r="W17" s="26">
        <v>0.4206284571249892</v>
      </c>
      <c r="X17" s="27">
        <f t="shared" si="2"/>
        <v>-1.0058955261941388E-2</v>
      </c>
      <c r="Y17" s="27">
        <f t="shared" si="3"/>
        <v>1.6931815155680208E-3</v>
      </c>
      <c r="Z17" s="27">
        <f t="shared" si="4"/>
        <v>3.2841140529531569E-2</v>
      </c>
      <c r="AA17" s="20">
        <f t="shared" si="5"/>
        <v>-1.8838684072459477E-2</v>
      </c>
      <c r="AB17" s="21">
        <f t="shared" si="6"/>
        <v>1.6044227069424988E-3</v>
      </c>
      <c r="AD17" s="10"/>
    </row>
    <row r="18" spans="1:34" ht="14.25" customHeight="1">
      <c r="A18" s="222">
        <v>13</v>
      </c>
      <c r="B18" s="220" t="s">
        <v>46</v>
      </c>
      <c r="C18" s="12" t="s">
        <v>47</v>
      </c>
      <c r="D18" s="13" t="s">
        <v>23</v>
      </c>
      <c r="E18" s="190">
        <v>452242335.14999998</v>
      </c>
      <c r="F18" s="15">
        <f t="shared" si="0"/>
        <v>1.9016929972472283E-3</v>
      </c>
      <c r="G18" s="13" t="s">
        <v>23</v>
      </c>
      <c r="H18" s="23">
        <v>44.86</v>
      </c>
      <c r="I18" s="13" t="s">
        <v>23</v>
      </c>
      <c r="J18" s="23">
        <v>45.21</v>
      </c>
      <c r="K18" s="194">
        <v>132</v>
      </c>
      <c r="L18" s="189">
        <v>0.02</v>
      </c>
      <c r="M18" s="189">
        <v>0.7</v>
      </c>
      <c r="N18" s="13" t="s">
        <v>23</v>
      </c>
      <c r="O18" s="190">
        <v>466505996.75999999</v>
      </c>
      <c r="P18" s="24">
        <f t="shared" si="1"/>
        <v>1.9131952998749906E-3</v>
      </c>
      <c r="Q18" s="13" t="s">
        <v>23</v>
      </c>
      <c r="R18" s="23">
        <v>46.06</v>
      </c>
      <c r="S18" s="13" t="s">
        <v>23</v>
      </c>
      <c r="T18" s="23">
        <v>46.42</v>
      </c>
      <c r="U18" s="25">
        <v>132</v>
      </c>
      <c r="V18" s="52">
        <v>0.01</v>
      </c>
      <c r="W18" s="52">
        <v>0.72</v>
      </c>
      <c r="X18" s="27">
        <f t="shared" ref="X18" si="12">((O18-E18)/E18)</f>
        <v>3.1539863699998442E-2</v>
      </c>
      <c r="Y18" s="27">
        <f t="shared" ref="Y18" si="13">((T18-J18)/J18)</f>
        <v>2.6763990267639922E-2</v>
      </c>
      <c r="Z18" s="27">
        <f t="shared" ref="Z18" si="14">((U18-K18)/K18)</f>
        <v>0</v>
      </c>
      <c r="AA18" s="20">
        <f t="shared" ref="AA18" si="15">V18-L18</f>
        <v>-0.01</v>
      </c>
      <c r="AB18" s="21">
        <f t="shared" ref="AB18" si="16">W18-M18</f>
        <v>2.0000000000000018E-2</v>
      </c>
      <c r="AD18" s="30"/>
    </row>
    <row r="19" spans="1:34">
      <c r="A19" s="222">
        <v>14</v>
      </c>
      <c r="B19" s="220" t="s">
        <v>48</v>
      </c>
      <c r="C19" s="12" t="s">
        <v>49</v>
      </c>
      <c r="D19" s="13" t="s">
        <v>23</v>
      </c>
      <c r="E19" s="23">
        <v>8555453403.8900003</v>
      </c>
      <c r="F19" s="15">
        <f t="shared" si="0"/>
        <v>3.597594599598064E-2</v>
      </c>
      <c r="G19" s="13" t="s">
        <v>23</v>
      </c>
      <c r="H19" s="23">
        <v>47.017753999999996</v>
      </c>
      <c r="I19" s="13" t="s">
        <v>23</v>
      </c>
      <c r="J19" s="23">
        <v>47.236164000000002</v>
      </c>
      <c r="K19" s="194">
        <v>2432</v>
      </c>
      <c r="L19" s="189">
        <v>1.9900000000000001E-2</v>
      </c>
      <c r="M19" s="189">
        <v>0.52229999999999999</v>
      </c>
      <c r="N19" s="13" t="s">
        <v>23</v>
      </c>
      <c r="O19" s="23">
        <v>8766596222.2600002</v>
      </c>
      <c r="P19" s="24">
        <f t="shared" si="1"/>
        <v>3.5952829770285591E-2</v>
      </c>
      <c r="Q19" s="13" t="s">
        <v>23</v>
      </c>
      <c r="R19" s="23">
        <v>48.01229</v>
      </c>
      <c r="S19" s="13" t="s">
        <v>23</v>
      </c>
      <c r="T19" s="23">
        <v>48.244722000000003</v>
      </c>
      <c r="U19" s="25">
        <v>2458</v>
      </c>
      <c r="V19" s="26">
        <v>2.12E-2</v>
      </c>
      <c r="W19" s="26">
        <v>0.55279999999999996</v>
      </c>
      <c r="X19" s="27">
        <f t="shared" si="2"/>
        <v>2.4679325384905644E-2</v>
      </c>
      <c r="Y19" s="27">
        <f t="shared" si="3"/>
        <v>2.1351395087882256E-2</v>
      </c>
      <c r="Z19" s="27">
        <f t="shared" si="4"/>
        <v>1.0690789473684211E-2</v>
      </c>
      <c r="AA19" s="20">
        <f t="shared" si="5"/>
        <v>1.2999999999999991E-3</v>
      </c>
      <c r="AB19" s="21">
        <f t="shared" si="6"/>
        <v>3.0499999999999972E-2</v>
      </c>
      <c r="AD19" s="10"/>
      <c r="AE19" s="10"/>
    </row>
    <row r="20" spans="1:34">
      <c r="A20" s="222">
        <v>15</v>
      </c>
      <c r="B20" s="220" t="s">
        <v>50</v>
      </c>
      <c r="C20" s="12" t="s">
        <v>51</v>
      </c>
      <c r="D20" s="13" t="s">
        <v>23</v>
      </c>
      <c r="E20" s="23">
        <v>404912057.11000001</v>
      </c>
      <c r="F20" s="15">
        <f t="shared" si="0"/>
        <v>1.7026677152010919E-3</v>
      </c>
      <c r="G20" s="13" t="s">
        <v>23</v>
      </c>
      <c r="H20" s="23">
        <v>2.97</v>
      </c>
      <c r="I20" s="13" t="s">
        <v>23</v>
      </c>
      <c r="J20" s="23">
        <v>3</v>
      </c>
      <c r="K20" s="194">
        <v>53</v>
      </c>
      <c r="L20" s="189">
        <v>0.1074</v>
      </c>
      <c r="M20" s="189">
        <v>-0.93720000000000003</v>
      </c>
      <c r="N20" s="13" t="s">
        <v>23</v>
      </c>
      <c r="O20" s="23">
        <v>390364358.29000002</v>
      </c>
      <c r="P20" s="24">
        <f t="shared" si="1"/>
        <v>1.6009295929873503E-3</v>
      </c>
      <c r="Q20" s="13" t="s">
        <v>23</v>
      </c>
      <c r="R20" s="23">
        <v>2.87</v>
      </c>
      <c r="S20" s="13" t="s">
        <v>23</v>
      </c>
      <c r="T20" s="23">
        <v>2.9</v>
      </c>
      <c r="U20" s="25">
        <v>51</v>
      </c>
      <c r="V20" s="26">
        <v>2.07E-2</v>
      </c>
      <c r="W20" s="26">
        <v>0.35510000000000003</v>
      </c>
      <c r="X20" s="27">
        <f t="shared" si="2"/>
        <v>-3.5928045521370848E-2</v>
      </c>
      <c r="Y20" s="27">
        <f t="shared" si="3"/>
        <v>-3.3333333333333361E-2</v>
      </c>
      <c r="Z20" s="27">
        <f t="shared" si="4"/>
        <v>-3.7735849056603772E-2</v>
      </c>
      <c r="AA20" s="20">
        <f t="shared" si="5"/>
        <v>-8.6699999999999999E-2</v>
      </c>
      <c r="AB20" s="21">
        <f t="shared" si="6"/>
        <v>1.2923</v>
      </c>
      <c r="AD20" s="10"/>
      <c r="AE20" s="30"/>
      <c r="AH20" t="s">
        <v>343</v>
      </c>
    </row>
    <row r="21" spans="1:34">
      <c r="A21" s="222">
        <v>16</v>
      </c>
      <c r="B21" s="220" t="s">
        <v>52</v>
      </c>
      <c r="C21" s="12" t="s">
        <v>53</v>
      </c>
      <c r="D21" s="13" t="s">
        <v>23</v>
      </c>
      <c r="E21" s="36">
        <v>22641034732.450001</v>
      </c>
      <c r="F21" s="15">
        <f t="shared" si="0"/>
        <v>9.5206250840825207E-2</v>
      </c>
      <c r="G21" s="13" t="s">
        <v>23</v>
      </c>
      <c r="H21" s="23">
        <v>74.9773</v>
      </c>
      <c r="I21" s="13" t="s">
        <v>23</v>
      </c>
      <c r="J21" s="23">
        <v>75.310400000000001</v>
      </c>
      <c r="K21" s="194">
        <v>22915</v>
      </c>
      <c r="L21" s="189">
        <v>4.8099999999999997E-2</v>
      </c>
      <c r="M21" s="189">
        <v>0.64880000000000004</v>
      </c>
      <c r="N21" s="13" t="s">
        <v>23</v>
      </c>
      <c r="O21" s="36">
        <v>23730048677.139999</v>
      </c>
      <c r="P21" s="24">
        <f t="shared" si="1"/>
        <v>9.731968701415368E-2</v>
      </c>
      <c r="Q21" s="13" t="s">
        <v>23</v>
      </c>
      <c r="R21" s="23">
        <v>76.53</v>
      </c>
      <c r="S21" s="13" t="s">
        <v>23</v>
      </c>
      <c r="T21" s="23">
        <v>76.88</v>
      </c>
      <c r="U21" s="25">
        <v>23210</v>
      </c>
      <c r="V21" s="26">
        <v>3.3599999999999998E-2</v>
      </c>
      <c r="W21" s="26">
        <v>0.61050000000000004</v>
      </c>
      <c r="X21" s="27">
        <f t="shared" si="2"/>
        <v>4.8099124335920125E-2</v>
      </c>
      <c r="Y21" s="27">
        <f t="shared" si="3"/>
        <v>2.0841742973081993E-2</v>
      </c>
      <c r="Z21" s="27">
        <f t="shared" si="4"/>
        <v>1.2873663539166484E-2</v>
      </c>
      <c r="AA21" s="20">
        <f t="shared" si="5"/>
        <v>-1.4499999999999999E-2</v>
      </c>
      <c r="AB21" s="21">
        <f t="shared" si="6"/>
        <v>-3.8300000000000001E-2</v>
      </c>
      <c r="AD21" s="10"/>
      <c r="AE21" s="30"/>
    </row>
    <row r="22" spans="1:34">
      <c r="A22" s="222">
        <v>17</v>
      </c>
      <c r="B22" s="220" t="s">
        <v>341</v>
      </c>
      <c r="C22" s="12" t="s">
        <v>121</v>
      </c>
      <c r="D22" s="13" t="s">
        <v>23</v>
      </c>
      <c r="E22" s="36">
        <v>118414728.02235922</v>
      </c>
      <c r="F22" s="15">
        <f t="shared" si="0"/>
        <v>4.9793759130569912E-4</v>
      </c>
      <c r="G22" s="13" t="s">
        <v>23</v>
      </c>
      <c r="H22" s="23">
        <v>1.0584270361474117</v>
      </c>
      <c r="I22" s="13" t="s">
        <v>23</v>
      </c>
      <c r="J22" s="23">
        <v>1.0624270361474117</v>
      </c>
      <c r="K22" s="194">
        <v>211</v>
      </c>
      <c r="L22" s="189">
        <v>2.46E-2</v>
      </c>
      <c r="M22" s="189">
        <v>5.9200000000000003E-2</v>
      </c>
      <c r="N22" s="13" t="s">
        <v>23</v>
      </c>
      <c r="O22" s="36">
        <v>121431679.4053918</v>
      </c>
      <c r="P22" s="24">
        <f t="shared" si="1"/>
        <v>4.9800542738541388E-4</v>
      </c>
      <c r="Q22" s="13" t="s">
        <v>23</v>
      </c>
      <c r="R22" s="23">
        <v>1.0766864761485007</v>
      </c>
      <c r="S22" s="13" t="s">
        <v>23</v>
      </c>
      <c r="T22" s="23">
        <v>1.0806864761485007</v>
      </c>
      <c r="U22" s="25">
        <v>219</v>
      </c>
      <c r="V22" s="52">
        <v>1.83E-2</v>
      </c>
      <c r="W22" s="52">
        <v>7.7499999999999999E-2</v>
      </c>
      <c r="X22" s="27">
        <f t="shared" ref="X22:X23" si="17">((O22-E22)/E22)</f>
        <v>2.5477839061226495E-2</v>
      </c>
      <c r="Y22" s="27">
        <f t="shared" ref="Y22:Y23" si="18">((T22-J22)/J22)</f>
        <v>1.7186535526525725E-2</v>
      </c>
      <c r="Z22" s="27">
        <f t="shared" ref="Z22:Z23" si="19">((U22-K22)/K22)</f>
        <v>3.7914691943127965E-2</v>
      </c>
      <c r="AA22" s="20">
        <f t="shared" ref="AA22:AA23" si="20">V22-L22</f>
        <v>-6.3E-3</v>
      </c>
      <c r="AB22" s="21">
        <f t="shared" ref="AB22:AB23" si="21">W22-M22</f>
        <v>1.8299999999999997E-2</v>
      </c>
    </row>
    <row r="23" spans="1:34" ht="12.75" customHeight="1">
      <c r="A23" s="222">
        <v>18</v>
      </c>
      <c r="B23" s="220" t="s">
        <v>54</v>
      </c>
      <c r="C23" s="12" t="s">
        <v>55</v>
      </c>
      <c r="D23" s="13" t="s">
        <v>23</v>
      </c>
      <c r="E23" s="23">
        <v>4321951148.4399996</v>
      </c>
      <c r="F23" s="15">
        <f t="shared" si="0"/>
        <v>1.8173938162394446E-2</v>
      </c>
      <c r="G23" s="13" t="s">
        <v>23</v>
      </c>
      <c r="H23" s="211">
        <v>17613.13</v>
      </c>
      <c r="I23" s="13" t="s">
        <v>23</v>
      </c>
      <c r="J23" s="23">
        <v>17871.560000000001</v>
      </c>
      <c r="K23" s="194">
        <v>91</v>
      </c>
      <c r="L23" s="189">
        <v>3.1399999999999997E-2</v>
      </c>
      <c r="M23" s="189">
        <v>0.3896</v>
      </c>
      <c r="N23" s="13" t="s">
        <v>23</v>
      </c>
      <c r="O23" s="23">
        <v>4388950928.8500004</v>
      </c>
      <c r="P23" s="24">
        <f t="shared" si="1"/>
        <v>1.7999597747459822E-2</v>
      </c>
      <c r="Q23" s="13" t="s">
        <v>23</v>
      </c>
      <c r="R23" s="211">
        <v>17969.990000000002</v>
      </c>
      <c r="S23" s="13" t="s">
        <v>23</v>
      </c>
      <c r="T23" s="23">
        <v>18224.439999999999</v>
      </c>
      <c r="U23" s="25">
        <v>90</v>
      </c>
      <c r="V23" s="52">
        <v>1.9699999999999999E-2</v>
      </c>
      <c r="W23" s="52">
        <v>0.41699999999999998</v>
      </c>
      <c r="X23" s="27">
        <f t="shared" si="17"/>
        <v>1.5502206783198892E-2</v>
      </c>
      <c r="Y23" s="27">
        <f t="shared" si="18"/>
        <v>1.9745338403586332E-2</v>
      </c>
      <c r="Z23" s="27">
        <f t="shared" si="19"/>
        <v>-1.098901098901099E-2</v>
      </c>
      <c r="AA23" s="20">
        <f t="shared" si="20"/>
        <v>-1.1699999999999999E-2</v>
      </c>
      <c r="AB23" s="21">
        <f t="shared" si="21"/>
        <v>2.739999999999998E-2</v>
      </c>
      <c r="AD23" s="30"/>
    </row>
    <row r="24" spans="1:34">
      <c r="A24" s="222">
        <v>19</v>
      </c>
      <c r="B24" s="220" t="s">
        <v>56</v>
      </c>
      <c r="C24" s="12" t="s">
        <v>55</v>
      </c>
      <c r="D24" s="13" t="s">
        <v>23</v>
      </c>
      <c r="E24" s="23">
        <v>67026033524.18</v>
      </c>
      <c r="F24" s="15">
        <f t="shared" si="0"/>
        <v>0.2818465426150652</v>
      </c>
      <c r="G24" s="13" t="s">
        <v>23</v>
      </c>
      <c r="H24" s="23">
        <v>61875.95</v>
      </c>
      <c r="I24" s="13" t="s">
        <v>23</v>
      </c>
      <c r="J24" s="23">
        <v>62716.82</v>
      </c>
      <c r="K24" s="194">
        <v>35730</v>
      </c>
      <c r="L24" s="189">
        <v>3.2199999999999999E-2</v>
      </c>
      <c r="M24" s="189">
        <v>0.44919999999999999</v>
      </c>
      <c r="N24" s="13" t="s">
        <v>23</v>
      </c>
      <c r="O24" s="23">
        <v>68550064436.830002</v>
      </c>
      <c r="P24" s="24">
        <f t="shared" si="1"/>
        <v>0.28113177965028935</v>
      </c>
      <c r="Q24" s="13" t="s">
        <v>23</v>
      </c>
      <c r="R24" s="23">
        <v>62939.75</v>
      </c>
      <c r="S24" s="13" t="s">
        <v>23</v>
      </c>
      <c r="T24" s="23">
        <v>63798.39</v>
      </c>
      <c r="U24" s="25">
        <v>36016</v>
      </c>
      <c r="V24" s="52">
        <v>1.72E-2</v>
      </c>
      <c r="W24" s="52">
        <v>0.47420000000000001</v>
      </c>
      <c r="X24" s="27">
        <f t="shared" si="2"/>
        <v>2.2737895001651846E-2</v>
      </c>
      <c r="Y24" s="27">
        <f t="shared" si="3"/>
        <v>1.7245294005659082E-2</v>
      </c>
      <c r="Z24" s="27">
        <f t="shared" si="4"/>
        <v>8.0044780296669466E-3</v>
      </c>
      <c r="AA24" s="20">
        <f t="shared" si="5"/>
        <v>-1.4999999999999999E-2</v>
      </c>
      <c r="AB24" s="21">
        <f t="shared" si="6"/>
        <v>2.5000000000000022E-2</v>
      </c>
    </row>
    <row r="25" spans="1:34">
      <c r="A25" s="222">
        <v>20</v>
      </c>
      <c r="B25" s="185" t="s">
        <v>57</v>
      </c>
      <c r="C25" s="12" t="s">
        <v>58</v>
      </c>
      <c r="D25" s="13" t="s">
        <v>23</v>
      </c>
      <c r="E25" s="23">
        <v>15223464373.15</v>
      </c>
      <c r="F25" s="15">
        <f t="shared" si="0"/>
        <v>6.4015138217123693E-2</v>
      </c>
      <c r="G25" s="13" t="s">
        <v>23</v>
      </c>
      <c r="H25" s="23">
        <v>2.4522900000000001</v>
      </c>
      <c r="I25" s="13" t="s">
        <v>23</v>
      </c>
      <c r="J25" s="37">
        <v>2.4784799999999998</v>
      </c>
      <c r="K25" s="194">
        <v>11523</v>
      </c>
      <c r="L25" s="189">
        <v>2.0400000000000001E-2</v>
      </c>
      <c r="M25" s="189">
        <v>0.46460000000000001</v>
      </c>
      <c r="N25" s="13" t="s">
        <v>23</v>
      </c>
      <c r="O25" s="23">
        <v>15308723624.93</v>
      </c>
      <c r="P25" s="24">
        <f t="shared" si="1"/>
        <v>6.2782854432135396E-2</v>
      </c>
      <c r="Q25" s="13" t="s">
        <v>23</v>
      </c>
      <c r="R25" s="23">
        <v>2.4874900000000002</v>
      </c>
      <c r="S25" s="13" t="s">
        <v>23</v>
      </c>
      <c r="T25" s="37">
        <v>2.51342</v>
      </c>
      <c r="U25" s="25">
        <v>11673</v>
      </c>
      <c r="V25" s="52">
        <v>1.44E-2</v>
      </c>
      <c r="W25" s="52">
        <v>0.48530000000000001</v>
      </c>
      <c r="X25" s="27">
        <f t="shared" ref="X25:X26" si="22">((O25-E25)/E25)</f>
        <v>5.6005157361142142E-3</v>
      </c>
      <c r="Y25" s="27">
        <f t="shared" ref="Y25:Y26" si="23">((T25-J25)/J25)</f>
        <v>1.4097349988702832E-2</v>
      </c>
      <c r="Z25" s="27">
        <f t="shared" ref="Z25:Z26" si="24">((U25-K25)/K25)</f>
        <v>1.3017443374121323E-2</v>
      </c>
      <c r="AA25" s="20">
        <f t="shared" ref="AA25:AA26" si="25">V25-L25</f>
        <v>-6.0000000000000019E-3</v>
      </c>
      <c r="AB25" s="21">
        <f t="shared" ref="AB25:AB26" si="26">W25-M25</f>
        <v>2.0699999999999996E-2</v>
      </c>
      <c r="AD25" s="38"/>
      <c r="AE25" s="39"/>
    </row>
    <row r="26" spans="1:34">
      <c r="A26" s="222">
        <v>21</v>
      </c>
      <c r="B26" s="220" t="s">
        <v>59</v>
      </c>
      <c r="C26" s="12" t="s">
        <v>60</v>
      </c>
      <c r="D26" s="13" t="s">
        <v>23</v>
      </c>
      <c r="E26" s="23">
        <v>10994164239.540001</v>
      </c>
      <c r="F26" s="15">
        <f t="shared" si="0"/>
        <v>4.6230800435754206E-2</v>
      </c>
      <c r="G26" s="13" t="s">
        <v>23</v>
      </c>
      <c r="H26" s="23">
        <v>2.04</v>
      </c>
      <c r="I26" s="13" t="s">
        <v>23</v>
      </c>
      <c r="J26" s="37">
        <v>2.06</v>
      </c>
      <c r="K26" s="194">
        <v>7065</v>
      </c>
      <c r="L26" s="189">
        <v>4.3083999999999997E-2</v>
      </c>
      <c r="M26" s="189">
        <v>0.99629999999999996</v>
      </c>
      <c r="N26" s="13" t="s">
        <v>23</v>
      </c>
      <c r="O26" s="23">
        <v>12601511523.690001</v>
      </c>
      <c r="P26" s="24">
        <f t="shared" si="1"/>
        <v>5.1680263031747276E-2</v>
      </c>
      <c r="Q26" s="13" t="s">
        <v>23</v>
      </c>
      <c r="R26" s="23">
        <v>2.08</v>
      </c>
      <c r="S26" s="13" t="s">
        <v>23</v>
      </c>
      <c r="T26" s="37">
        <v>2.11</v>
      </c>
      <c r="U26" s="25">
        <v>7341</v>
      </c>
      <c r="V26" s="26">
        <v>2.2925000000000001E-2</v>
      </c>
      <c r="W26" s="26">
        <v>1.049069</v>
      </c>
      <c r="X26" s="27">
        <f t="shared" si="22"/>
        <v>0.14620004296181513</v>
      </c>
      <c r="Y26" s="27">
        <f t="shared" si="23"/>
        <v>2.4271844660194088E-2</v>
      </c>
      <c r="Z26" s="27">
        <f t="shared" si="24"/>
        <v>3.9065817409766453E-2</v>
      </c>
      <c r="AA26" s="20">
        <f t="shared" si="25"/>
        <v>-2.0158999999999996E-2</v>
      </c>
      <c r="AB26" s="21">
        <f t="shared" si="26"/>
        <v>5.2769000000000066E-2</v>
      </c>
      <c r="AD26" s="10"/>
      <c r="AE26" s="30"/>
      <c r="AF26" s="30"/>
      <c r="AG26" s="30"/>
    </row>
    <row r="27" spans="1:34">
      <c r="A27" s="222">
        <v>22</v>
      </c>
      <c r="B27" s="185" t="s">
        <v>61</v>
      </c>
      <c r="C27" s="12" t="s">
        <v>62</v>
      </c>
      <c r="D27" s="13" t="s">
        <v>23</v>
      </c>
      <c r="E27" s="23">
        <v>24368398842.66</v>
      </c>
      <c r="F27" s="15">
        <f t="shared" si="0"/>
        <v>0.10246987031376333</v>
      </c>
      <c r="G27" s="13" t="s">
        <v>23</v>
      </c>
      <c r="H27" s="23">
        <v>364.5</v>
      </c>
      <c r="I27" s="13" t="s">
        <v>23</v>
      </c>
      <c r="J27" s="37">
        <v>370.7</v>
      </c>
      <c r="K27" s="194">
        <v>198</v>
      </c>
      <c r="L27" s="189">
        <v>2.3300000000000001E-2</v>
      </c>
      <c r="M27" s="189">
        <v>0.7258</v>
      </c>
      <c r="N27" s="13" t="s">
        <v>23</v>
      </c>
      <c r="O27" s="23">
        <v>25135263771</v>
      </c>
      <c r="P27" s="24">
        <f t="shared" si="1"/>
        <v>0.10308263739755347</v>
      </c>
      <c r="Q27" s="13" t="s">
        <v>23</v>
      </c>
      <c r="R27" s="23">
        <v>375.11</v>
      </c>
      <c r="S27" s="13" t="s">
        <v>23</v>
      </c>
      <c r="T27" s="37">
        <v>381.5</v>
      </c>
      <c r="U27" s="25">
        <v>199</v>
      </c>
      <c r="V27" s="26">
        <v>2.9100000000000001E-2</v>
      </c>
      <c r="W27" s="26">
        <v>0.77600000000000002</v>
      </c>
      <c r="X27" s="27">
        <f t="shared" si="2"/>
        <v>3.1469647771748752E-2</v>
      </c>
      <c r="Y27" s="27">
        <f t="shared" si="3"/>
        <v>2.9134070677097414E-2</v>
      </c>
      <c r="Z27" s="27">
        <f t="shared" si="4"/>
        <v>5.0505050505050509E-3</v>
      </c>
      <c r="AA27" s="20">
        <f t="shared" si="5"/>
        <v>5.7999999999999996E-3</v>
      </c>
      <c r="AB27" s="21">
        <f t="shared" si="6"/>
        <v>5.0200000000000022E-2</v>
      </c>
      <c r="AD27" s="1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237810380437.13556</v>
      </c>
      <c r="F28" s="44">
        <f>(E28/$E$245)</f>
        <v>2.4801363204577105E-2</v>
      </c>
      <c r="G28" s="13"/>
      <c r="H28" s="45"/>
      <c r="I28" s="45"/>
      <c r="J28" s="46"/>
      <c r="K28" s="47">
        <f>SUM(K6:K27)</f>
        <v>131948</v>
      </c>
      <c r="L28" s="48"/>
      <c r="M28" s="25">
        <v>0</v>
      </c>
      <c r="N28" s="13" t="s">
        <v>23</v>
      </c>
      <c r="O28" s="43">
        <f>SUM(O6:O27)</f>
        <v>243836056251.27856</v>
      </c>
      <c r="P28" s="44">
        <f>(O28/$O$245)</f>
        <v>2.524953819004597E-2</v>
      </c>
      <c r="Q28" s="49"/>
      <c r="R28" s="45"/>
      <c r="S28" s="45"/>
      <c r="T28" s="46"/>
      <c r="U28" s="47">
        <f>SUM(U6:U27)</f>
        <v>133840</v>
      </c>
      <c r="V28" s="48"/>
      <c r="W28" s="47"/>
      <c r="X28" s="27">
        <f t="shared" si="2"/>
        <v>2.5338153040530855E-2</v>
      </c>
      <c r="Y28" s="27" t="e">
        <f t="shared" si="3"/>
        <v>#DIV/0!</v>
      </c>
      <c r="Z28" s="27">
        <f t="shared" si="4"/>
        <v>1.4338982023221269E-2</v>
      </c>
      <c r="AA28" s="20">
        <f t="shared" si="5"/>
        <v>0</v>
      </c>
      <c r="AB28" s="21">
        <f t="shared" si="6"/>
        <v>0</v>
      </c>
    </row>
    <row r="29" spans="1:34" ht="4.5" customHeight="1"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</row>
    <row r="30" spans="1:34" ht="15" customHeight="1">
      <c r="A30" s="11"/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</row>
    <row r="31" spans="1:34" ht="16.2" customHeight="1">
      <c r="A31" s="212">
        <v>23</v>
      </c>
      <c r="B31" s="220" t="s">
        <v>64</v>
      </c>
      <c r="C31" s="12" t="s">
        <v>22</v>
      </c>
      <c r="D31" s="13" t="s">
        <v>23</v>
      </c>
      <c r="E31" s="51">
        <v>6500558501.6199999</v>
      </c>
      <c r="F31" s="24">
        <f>(E31/$O$80)</f>
        <v>9.9035359511941232E-4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923</v>
      </c>
      <c r="L31" s="189">
        <v>0.1469</v>
      </c>
      <c r="M31" s="189">
        <v>0.1469</v>
      </c>
      <c r="N31" s="13" t="s">
        <v>23</v>
      </c>
      <c r="O31" s="51">
        <v>6508279518.0200005</v>
      </c>
      <c r="P31" s="24">
        <f t="shared" ref="P31:P41" si="27">(O31/$O$80)</f>
        <v>9.9152988425638567E-4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922</v>
      </c>
      <c r="V31" s="52">
        <v>0.16400000000000001</v>
      </c>
      <c r="W31" s="52">
        <v>0.16400000000000001</v>
      </c>
      <c r="X31" s="27">
        <f>((O31-E31)/E31)</f>
        <v>1.1877466217827934E-3</v>
      </c>
      <c r="Y31" s="27">
        <f>((T31-J31)/J31)</f>
        <v>0</v>
      </c>
      <c r="Z31" s="27">
        <f>((U31-K31)/K31)</f>
        <v>-1.0834236186348862E-3</v>
      </c>
      <c r="AA31" s="27">
        <f>V31-L31</f>
        <v>1.7100000000000004E-2</v>
      </c>
      <c r="AB31" s="53">
        <f>W31-M31</f>
        <v>1.7100000000000004E-2</v>
      </c>
    </row>
    <row r="32" spans="1:34" ht="15.6">
      <c r="A32" s="212">
        <v>24</v>
      </c>
      <c r="B32" s="220" t="s">
        <v>65</v>
      </c>
      <c r="C32" s="12" t="s">
        <v>66</v>
      </c>
      <c r="D32" s="13" t="s">
        <v>23</v>
      </c>
      <c r="E32" s="51">
        <v>47420774238.980003</v>
      </c>
      <c r="F32" s="24">
        <f>(E32/$O$80)</f>
        <v>7.2245075925731848E-3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5717</v>
      </c>
      <c r="L32" s="189">
        <v>0.17369999999999999</v>
      </c>
      <c r="M32" s="189">
        <v>0.17369999999999999</v>
      </c>
      <c r="N32" s="13" t="s">
        <v>23</v>
      </c>
      <c r="O32" s="51">
        <v>47120911316.839996</v>
      </c>
      <c r="P32" s="24">
        <f t="shared" si="27"/>
        <v>7.1788237758810712E-3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5714</v>
      </c>
      <c r="V32" s="189">
        <v>0.17100000000000001</v>
      </c>
      <c r="W32" s="52">
        <v>0.17100000000000001</v>
      </c>
      <c r="X32" s="27">
        <f t="shared" ref="X32:X80" si="28">((O32-E32)/E32)</f>
        <v>-6.3234505752442754E-3</v>
      </c>
      <c r="Y32" s="27">
        <f t="shared" ref="Y32:Y80" si="29">((T32-J32)/J32)</f>
        <v>0</v>
      </c>
      <c r="Z32" s="27">
        <f t="shared" ref="Z32:Z80" si="30">((U32-K32)/K32)</f>
        <v>-5.2475074339688652E-4</v>
      </c>
      <c r="AA32" s="20">
        <f t="shared" ref="AA32:AA80" si="31">V32-L32</f>
        <v>-2.6999999999999802E-3</v>
      </c>
      <c r="AB32" s="21">
        <f t="shared" ref="AB32:AB80" si="32">W32-M32</f>
        <v>-2.6999999999999802E-3</v>
      </c>
      <c r="AD32" s="54"/>
    </row>
    <row r="33" spans="1:28">
      <c r="A33" s="212">
        <v>25</v>
      </c>
      <c r="B33" s="220" t="s">
        <v>67</v>
      </c>
      <c r="C33" s="12" t="s">
        <v>68</v>
      </c>
      <c r="D33" s="13" t="s">
        <v>23</v>
      </c>
      <c r="E33" s="51">
        <v>2571778003.3200002</v>
      </c>
      <c r="F33" s="24">
        <f>(E33/$O$80)</f>
        <v>3.9180781017542684E-4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323</v>
      </c>
      <c r="L33" s="189">
        <v>0.19170000000000001</v>
      </c>
      <c r="M33" s="189">
        <v>0.19170000000000001</v>
      </c>
      <c r="N33" s="13" t="s">
        <v>23</v>
      </c>
      <c r="O33" s="51">
        <v>2845511350.3699999</v>
      </c>
      <c r="P33" s="24">
        <f t="shared" si="27"/>
        <v>4.3351081220017253E-4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329</v>
      </c>
      <c r="V33" s="26">
        <v>0.17710000000000001</v>
      </c>
      <c r="W33" s="26">
        <v>0.17710000000000001</v>
      </c>
      <c r="X33" s="27">
        <f t="shared" ref="X33" si="33">((O33-E33)/E33)</f>
        <v>0.10643739338956455</v>
      </c>
      <c r="Y33" s="27">
        <f t="shared" ref="Y33" si="34">((T33-J33)/J33)</f>
        <v>0</v>
      </c>
      <c r="Z33" s="27">
        <f t="shared" ref="Z33" si="35">((U33-K33)/K33)</f>
        <v>1.8575851393188854E-2</v>
      </c>
      <c r="AA33" s="20">
        <f t="shared" ref="AA33" si="36">V33-L33</f>
        <v>-1.4600000000000002E-2</v>
      </c>
      <c r="AB33" s="21">
        <f t="shared" ref="AB33" si="37">W33-M33</f>
        <v>-1.4600000000000002E-2</v>
      </c>
    </row>
    <row r="34" spans="1:28">
      <c r="A34" s="212">
        <v>26</v>
      </c>
      <c r="B34" s="220" t="s">
        <v>69</v>
      </c>
      <c r="C34" s="12" t="s">
        <v>25</v>
      </c>
      <c r="D34" s="13" t="s">
        <v>23</v>
      </c>
      <c r="E34" s="51">
        <v>4589171927.3400002</v>
      </c>
      <c r="F34" s="24">
        <f>(E34/$O$80)</f>
        <v>6.9915575957506097E-4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3043</v>
      </c>
      <c r="L34" s="189">
        <v>0.18529999999999999</v>
      </c>
      <c r="M34" s="189">
        <v>0.18529999999999999</v>
      </c>
      <c r="N34" s="13" t="s">
        <v>23</v>
      </c>
      <c r="O34" s="51">
        <v>5576330172.4700003</v>
      </c>
      <c r="P34" s="24">
        <f t="shared" si="27"/>
        <v>8.4954833227056544E-4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3067</v>
      </c>
      <c r="V34" s="52">
        <v>0.18390000000000001</v>
      </c>
      <c r="W34" s="52">
        <v>0.18390000000000001</v>
      </c>
      <c r="X34" s="27">
        <f t="shared" si="28"/>
        <v>0.21510596263543824</v>
      </c>
      <c r="Y34" s="27">
        <f t="shared" si="29"/>
        <v>0</v>
      </c>
      <c r="Z34" s="27">
        <f t="shared" si="30"/>
        <v>7.8869536641472237E-3</v>
      </c>
      <c r="AA34" s="20">
        <f t="shared" si="31"/>
        <v>-1.3999999999999846E-3</v>
      </c>
      <c r="AB34" s="21">
        <f t="shared" si="32"/>
        <v>-1.3999999999999846E-3</v>
      </c>
    </row>
    <row r="35" spans="1:28">
      <c r="A35" s="212">
        <v>27</v>
      </c>
      <c r="B35" s="220" t="s">
        <v>70</v>
      </c>
      <c r="C35" s="12" t="s">
        <v>71</v>
      </c>
      <c r="D35" s="13" t="s">
        <v>23</v>
      </c>
      <c r="E35" s="51">
        <v>2005100302.6800001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225</v>
      </c>
      <c r="L35" s="189">
        <v>0.19198999999999999</v>
      </c>
      <c r="M35" s="189">
        <v>0.19198999999999999</v>
      </c>
      <c r="N35" s="13" t="s">
        <v>23</v>
      </c>
      <c r="O35" s="50">
        <v>2005586944.78</v>
      </c>
      <c r="P35" s="24">
        <f t="shared" si="27"/>
        <v>3.0554916790494869E-4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229</v>
      </c>
      <c r="V35" s="189">
        <v>0.191992</v>
      </c>
      <c r="W35" s="189">
        <v>0.191992</v>
      </c>
      <c r="X35" s="27">
        <f t="shared" ref="X35" si="38">((O35-E35)/E35)</f>
        <v>2.4270212285612991E-4</v>
      </c>
      <c r="Y35" s="27">
        <f t="shared" ref="Y35" si="39">((T35-J35)/J35)</f>
        <v>0</v>
      </c>
      <c r="Z35" s="27">
        <f t="shared" ref="Z35" si="40">((U35-K35)/K35)</f>
        <v>1.7777777777777778E-2</v>
      </c>
      <c r="AA35" s="20">
        <f t="shared" ref="AA35" si="41">V35-L35</f>
        <v>2.0000000000020002E-6</v>
      </c>
      <c r="AB35" s="21">
        <f t="shared" ref="AB35" si="42">W35-M35</f>
        <v>2.0000000000020002E-6</v>
      </c>
    </row>
    <row r="36" spans="1:28">
      <c r="A36" s="212">
        <v>28</v>
      </c>
      <c r="B36" s="220" t="s">
        <v>72</v>
      </c>
      <c r="C36" s="12" t="s">
        <v>27</v>
      </c>
      <c r="D36" s="13" t="s">
        <v>23</v>
      </c>
      <c r="E36" s="51">
        <v>442186356793.35999</v>
      </c>
      <c r="F36" s="24">
        <f>(E36/$O$80)</f>
        <v>6.7366649812308471E-2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90511</v>
      </c>
      <c r="L36" s="189">
        <v>0.1762</v>
      </c>
      <c r="M36" s="189">
        <v>0.1762</v>
      </c>
      <c r="N36" s="13" t="s">
        <v>23</v>
      </c>
      <c r="O36" s="51">
        <v>447115489029.21002</v>
      </c>
      <c r="P36" s="24">
        <f t="shared" si="27"/>
        <v>6.8117598185340814E-2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90731</v>
      </c>
      <c r="V36" s="52">
        <v>0.17430000000000001</v>
      </c>
      <c r="W36" s="52">
        <v>0.17430000000000001</v>
      </c>
      <c r="X36" s="27">
        <f t="shared" si="28"/>
        <v>1.1147182992245713E-2</v>
      </c>
      <c r="Y36" s="27">
        <f t="shared" si="29"/>
        <v>0</v>
      </c>
      <c r="Z36" s="27">
        <f t="shared" si="30"/>
        <v>2.4306437891526995E-3</v>
      </c>
      <c r="AA36" s="20">
        <f t="shared" si="31"/>
        <v>-1.899999999999985E-3</v>
      </c>
      <c r="AB36" s="21">
        <f t="shared" si="32"/>
        <v>-1.899999999999985E-3</v>
      </c>
    </row>
    <row r="37" spans="1:28">
      <c r="A37" s="212">
        <v>29</v>
      </c>
      <c r="B37" s="220" t="s">
        <v>73</v>
      </c>
      <c r="C37" s="12" t="s">
        <v>74</v>
      </c>
      <c r="D37" s="13" t="s">
        <v>23</v>
      </c>
      <c r="E37" s="51">
        <v>2599723595.75</v>
      </c>
      <c r="F37" s="24">
        <f>(E37/$O$80)</f>
        <v>3.9606529327074777E-4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483</v>
      </c>
      <c r="L37" s="189">
        <v>0.1704</v>
      </c>
      <c r="M37" s="189">
        <v>0.1704</v>
      </c>
      <c r="N37" s="13" t="s">
        <v>23</v>
      </c>
      <c r="O37" s="51">
        <v>2658248584.4099998</v>
      </c>
      <c r="P37" s="24">
        <f t="shared" si="27"/>
        <v>4.0498151683973952E-4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490</v>
      </c>
      <c r="V37" s="52">
        <v>0.17749999999999999</v>
      </c>
      <c r="W37" s="52">
        <v>0.17749999999999999</v>
      </c>
      <c r="X37" s="27">
        <f t="shared" si="28"/>
        <v>2.2512004259097339E-2</v>
      </c>
      <c r="Y37" s="27">
        <f t="shared" si="29"/>
        <v>0</v>
      </c>
      <c r="Z37" s="27">
        <f t="shared" si="30"/>
        <v>1.4492753623188406E-2</v>
      </c>
      <c r="AA37" s="20">
        <f t="shared" si="31"/>
        <v>7.0999999999999952E-3</v>
      </c>
      <c r="AB37" s="21">
        <f t="shared" si="32"/>
        <v>7.0999999999999952E-3</v>
      </c>
    </row>
    <row r="38" spans="1:28">
      <c r="A38" s="212">
        <v>30</v>
      </c>
      <c r="B38" s="220" t="s">
        <v>75</v>
      </c>
      <c r="C38" s="12" t="s">
        <v>29</v>
      </c>
      <c r="D38" s="13" t="s">
        <v>23</v>
      </c>
      <c r="E38" s="51">
        <v>178166998904.14508</v>
      </c>
      <c r="F38" s="24">
        <f>(E38/$O$80)</f>
        <v>2.7143564334108198E-2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42204</v>
      </c>
      <c r="L38" s="189">
        <v>0.16402880057732269</v>
      </c>
      <c r="M38" s="189">
        <v>0.16402880057732269</v>
      </c>
      <c r="N38" s="13" t="s">
        <v>23</v>
      </c>
      <c r="O38" s="51">
        <v>178671028695.56509</v>
      </c>
      <c r="P38" s="24">
        <f t="shared" si="27"/>
        <v>2.7220352769418133E-2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42202</v>
      </c>
      <c r="V38" s="52">
        <v>0.16123512270861018</v>
      </c>
      <c r="W38" s="26">
        <v>0.16123512270861018</v>
      </c>
      <c r="X38" s="27">
        <f t="shared" si="28"/>
        <v>2.8289739094229482E-3</v>
      </c>
      <c r="Y38" s="27">
        <f t="shared" si="29"/>
        <v>0</v>
      </c>
      <c r="Z38" s="27">
        <f t="shared" si="30"/>
        <v>-4.7388873092597861E-5</v>
      </c>
      <c r="AA38" s="20">
        <f t="shared" si="31"/>
        <v>-2.793677868712513E-3</v>
      </c>
      <c r="AB38" s="21">
        <f t="shared" si="32"/>
        <v>-2.793677868712513E-3</v>
      </c>
    </row>
    <row r="39" spans="1:28">
      <c r="A39" s="212">
        <v>31</v>
      </c>
      <c r="B39" s="220" t="s">
        <v>76</v>
      </c>
      <c r="C39" s="12" t="s">
        <v>31</v>
      </c>
      <c r="D39" s="13" t="s">
        <v>23</v>
      </c>
      <c r="E39" s="23">
        <v>43137515620.360001</v>
      </c>
      <c r="F39" s="24">
        <f t="shared" ref="F39" si="43">(E39/$E$28)</f>
        <v>0.1813945864813217</v>
      </c>
      <c r="G39" s="13" t="s">
        <v>23</v>
      </c>
      <c r="H39" s="23">
        <v>1</v>
      </c>
      <c r="I39" s="13" t="s">
        <v>23</v>
      </c>
      <c r="J39" s="23">
        <v>1</v>
      </c>
      <c r="K39" s="25">
        <v>2759</v>
      </c>
      <c r="L39" s="189">
        <v>0.1978</v>
      </c>
      <c r="M39" s="189">
        <v>0.1978</v>
      </c>
      <c r="N39" s="13" t="s">
        <v>23</v>
      </c>
      <c r="O39" s="23">
        <v>42325157213.360001</v>
      </c>
      <c r="P39" s="24">
        <f t="shared" si="27"/>
        <v>6.44819542810042E-3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2800</v>
      </c>
      <c r="V39" s="52">
        <v>0.19309999999999999</v>
      </c>
      <c r="W39" s="52">
        <v>0.19309999999999999</v>
      </c>
      <c r="X39" s="27">
        <f t="shared" si="28"/>
        <v>-1.8831831071342085E-2</v>
      </c>
      <c r="Y39" s="27">
        <f t="shared" si="29"/>
        <v>0</v>
      </c>
      <c r="Z39" s="27">
        <f t="shared" si="30"/>
        <v>1.4860456687205509E-2</v>
      </c>
      <c r="AA39" s="20">
        <f t="shared" si="31"/>
        <v>-4.7000000000000097E-3</v>
      </c>
      <c r="AB39" s="21">
        <f t="shared" si="32"/>
        <v>-4.7000000000000097E-3</v>
      </c>
    </row>
    <row r="40" spans="1:28" ht="15" customHeight="1">
      <c r="A40" s="212">
        <v>32</v>
      </c>
      <c r="B40" s="220" t="s">
        <v>77</v>
      </c>
      <c r="C40" s="12" t="s">
        <v>53</v>
      </c>
      <c r="D40" s="13" t="s">
        <v>23</v>
      </c>
      <c r="E40" s="51">
        <v>49570201246.800003</v>
      </c>
      <c r="F40" s="24">
        <f>(E40/$O$80)</f>
        <v>7.5519706504182625E-3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20483</v>
      </c>
      <c r="L40" s="189">
        <v>0.18740000000000001</v>
      </c>
      <c r="M40" s="189">
        <v>0.18740000000000001</v>
      </c>
      <c r="N40" s="13" t="s">
        <v>23</v>
      </c>
      <c r="O40" s="50">
        <v>49163485525.620003</v>
      </c>
      <c r="P40" s="24">
        <f t="shared" si="27"/>
        <v>7.4900079165144268E-3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20483</v>
      </c>
      <c r="V40" s="26">
        <v>0.18559999999999999</v>
      </c>
      <c r="W40" s="26">
        <v>0.18559999999999999</v>
      </c>
      <c r="X40" s="27">
        <f t="shared" si="28"/>
        <v>-8.2048430498606415E-3</v>
      </c>
      <c r="Y40" s="27">
        <f t="shared" si="29"/>
        <v>0</v>
      </c>
      <c r="Z40" s="27">
        <f t="shared" si="30"/>
        <v>0</v>
      </c>
      <c r="AA40" s="20">
        <f t="shared" si="31"/>
        <v>-1.8000000000000238E-3</v>
      </c>
      <c r="AB40" s="21">
        <f t="shared" si="32"/>
        <v>-1.8000000000000238E-3</v>
      </c>
    </row>
    <row r="41" spans="1:28" ht="15" customHeight="1">
      <c r="A41" s="212">
        <v>33</v>
      </c>
      <c r="B41" s="220" t="s">
        <v>78</v>
      </c>
      <c r="C41" s="12" t="s">
        <v>79</v>
      </c>
      <c r="D41" s="13" t="s">
        <v>23</v>
      </c>
      <c r="E41" s="191">
        <v>3498456530.0599999</v>
      </c>
      <c r="F41" s="24">
        <f>(E41/$O$80)</f>
        <v>5.3298635817991134E-4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924</v>
      </c>
      <c r="L41" s="189">
        <v>0.19239999999999999</v>
      </c>
      <c r="M41" s="189">
        <v>0.19239999999999999</v>
      </c>
      <c r="N41" s="13" t="s">
        <v>23</v>
      </c>
      <c r="O41" s="191">
        <v>3464218053.71</v>
      </c>
      <c r="P41" s="24">
        <f t="shared" si="27"/>
        <v>5.2777016050456038E-4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928</v>
      </c>
      <c r="V41" s="26">
        <v>0.1933</v>
      </c>
      <c r="W41" s="26">
        <v>0.1933</v>
      </c>
      <c r="X41" s="27">
        <f t="shared" si="28"/>
        <v>-9.7867376815491541E-3</v>
      </c>
      <c r="Y41" s="27">
        <f t="shared" si="29"/>
        <v>0</v>
      </c>
      <c r="Z41" s="27">
        <f t="shared" si="30"/>
        <v>4.329004329004329E-3</v>
      </c>
      <c r="AA41" s="20">
        <f t="shared" si="31"/>
        <v>9.000000000000119E-4</v>
      </c>
      <c r="AB41" s="21">
        <f t="shared" si="32"/>
        <v>9.000000000000119E-4</v>
      </c>
    </row>
    <row r="42" spans="1:28">
      <c r="A42" s="212">
        <v>34</v>
      </c>
      <c r="B42" s="220" t="s">
        <v>80</v>
      </c>
      <c r="C42" s="12" t="s">
        <v>81</v>
      </c>
      <c r="D42" s="13" t="s">
        <v>23</v>
      </c>
      <c r="E42" s="51">
        <v>113442684912.28001</v>
      </c>
      <c r="F42" s="24">
        <f>(E42/$O$80)</f>
        <v>1.7282879742544728E-2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6725</v>
      </c>
      <c r="L42" s="189">
        <v>0.185000766386263</v>
      </c>
      <c r="M42" s="189">
        <v>0.185000766386263</v>
      </c>
      <c r="N42" s="13" t="s">
        <v>23</v>
      </c>
      <c r="O42" s="51">
        <v>113501079952.85001</v>
      </c>
      <c r="P42" s="24">
        <f t="shared" ref="P42:P55" si="44">(O42/$O$80)</f>
        <v>1.7291776168651997E-2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6751</v>
      </c>
      <c r="V42" s="52">
        <v>0.1855</v>
      </c>
      <c r="W42" s="52">
        <v>0.1855</v>
      </c>
      <c r="X42" s="27">
        <f t="shared" si="28"/>
        <v>5.1475368918803581E-4</v>
      </c>
      <c r="Y42" s="27">
        <f t="shared" si="29"/>
        <v>0</v>
      </c>
      <c r="Z42" s="27">
        <f t="shared" si="30"/>
        <v>3.8661710037174719E-3</v>
      </c>
      <c r="AA42" s="20">
        <f t="shared" si="31"/>
        <v>4.9923361373699349E-4</v>
      </c>
      <c r="AB42" s="21">
        <f t="shared" si="32"/>
        <v>4.9923361373699349E-4</v>
      </c>
    </row>
    <row r="43" spans="1:28">
      <c r="A43" s="212">
        <v>35</v>
      </c>
      <c r="B43" s="220" t="s">
        <v>82</v>
      </c>
      <c r="C43" s="12" t="s">
        <v>83</v>
      </c>
      <c r="D43" s="13" t="s">
        <v>23</v>
      </c>
      <c r="E43" s="51">
        <v>46166993117.989998</v>
      </c>
      <c r="F43" s="24">
        <f>(E43/$O$80)</f>
        <v>7.0334952910369617E-3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6143</v>
      </c>
      <c r="L43" s="189">
        <v>0.1671</v>
      </c>
      <c r="M43" s="189">
        <v>0.1671</v>
      </c>
      <c r="N43" s="13" t="s">
        <v>23</v>
      </c>
      <c r="O43" s="51">
        <v>46879656153.389999</v>
      </c>
      <c r="P43" s="24">
        <f t="shared" si="44"/>
        <v>7.1420687926893531E-3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6146</v>
      </c>
      <c r="V43" s="52">
        <v>0.16789999999999999</v>
      </c>
      <c r="W43" s="52">
        <v>0.16789999999999999</v>
      </c>
      <c r="X43" s="27">
        <f t="shared" si="28"/>
        <v>1.543663529436784E-2</v>
      </c>
      <c r="Y43" s="27">
        <f t="shared" si="29"/>
        <v>0</v>
      </c>
      <c r="Z43" s="27">
        <f t="shared" si="30"/>
        <v>4.8836073579684193E-4</v>
      </c>
      <c r="AA43" s="20">
        <f t="shared" si="31"/>
        <v>7.9999999999999516E-4</v>
      </c>
      <c r="AB43" s="21">
        <f t="shared" si="32"/>
        <v>7.9999999999999516E-4</v>
      </c>
    </row>
    <row r="44" spans="1:28">
      <c r="A44" s="212">
        <v>36</v>
      </c>
      <c r="B44" s="220" t="s">
        <v>84</v>
      </c>
      <c r="C44" s="12" t="s">
        <v>33</v>
      </c>
      <c r="D44" s="13" t="s">
        <v>23</v>
      </c>
      <c r="E44" s="51">
        <v>110034816984.97</v>
      </c>
      <c r="F44" s="24">
        <f>(E44/$O$80)</f>
        <v>1.6763694467516049E-2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22930</v>
      </c>
      <c r="L44" s="189">
        <v>0.20419999999999999</v>
      </c>
      <c r="M44" s="189">
        <v>0.20419999999999999</v>
      </c>
      <c r="N44" s="13" t="s">
        <v>23</v>
      </c>
      <c r="O44" s="51">
        <v>113290799195.73</v>
      </c>
      <c r="P44" s="24">
        <f t="shared" si="44"/>
        <v>1.7259740105328155E-2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23249</v>
      </c>
      <c r="V44" s="52">
        <v>0.21110000000000001</v>
      </c>
      <c r="W44" s="52">
        <v>0.21110000000000001</v>
      </c>
      <c r="X44" s="27">
        <f t="shared" si="28"/>
        <v>2.959047236116855E-2</v>
      </c>
      <c r="Y44" s="27">
        <f t="shared" si="29"/>
        <v>0</v>
      </c>
      <c r="Z44" s="27">
        <f t="shared" si="30"/>
        <v>1.3911905800261666E-2</v>
      </c>
      <c r="AA44" s="20">
        <f t="shared" si="31"/>
        <v>6.9000000000000172E-3</v>
      </c>
      <c r="AB44" s="21">
        <f t="shared" si="32"/>
        <v>6.9000000000000172E-3</v>
      </c>
    </row>
    <row r="45" spans="1:28">
      <c r="A45" s="212">
        <v>37</v>
      </c>
      <c r="B45" s="220" t="s">
        <v>85</v>
      </c>
      <c r="C45" s="12" t="s">
        <v>86</v>
      </c>
      <c r="D45" s="13" t="s">
        <v>23</v>
      </c>
      <c r="E45" s="51">
        <v>3019015946.6799998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441</v>
      </c>
      <c r="L45" s="189">
        <v>0.20570242</v>
      </c>
      <c r="M45" s="189">
        <v>0.20570242</v>
      </c>
      <c r="N45" s="13" t="s">
        <v>23</v>
      </c>
      <c r="O45" s="50">
        <v>3246994443.0300002</v>
      </c>
      <c r="P45" s="24">
        <f t="shared" si="44"/>
        <v>4.9467636037521068E-4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460</v>
      </c>
      <c r="V45" s="26">
        <v>0.20538682</v>
      </c>
      <c r="W45" s="26">
        <v>0.20538682</v>
      </c>
      <c r="X45" s="27">
        <f t="shared" si="28"/>
        <v>7.5514174279439447E-2</v>
      </c>
      <c r="Y45" s="27">
        <f t="shared" si="29"/>
        <v>0</v>
      </c>
      <c r="Z45" s="27">
        <f t="shared" si="30"/>
        <v>4.3083900226757371E-2</v>
      </c>
      <c r="AA45" s="20">
        <f t="shared" si="31"/>
        <v>-3.1559999999999921E-4</v>
      </c>
      <c r="AB45" s="21">
        <f t="shared" si="32"/>
        <v>-3.1559999999999921E-4</v>
      </c>
    </row>
    <row r="46" spans="1:28">
      <c r="A46" s="212">
        <v>38</v>
      </c>
      <c r="B46" s="220" t="s">
        <v>87</v>
      </c>
      <c r="C46" s="12" t="s">
        <v>88</v>
      </c>
      <c r="D46" s="13" t="s">
        <v>23</v>
      </c>
      <c r="E46" s="51">
        <v>84744017036.369995</v>
      </c>
      <c r="F46" s="24">
        <f t="shared" ref="F46:F55" si="45">(E46/$O$80)</f>
        <v>1.2910666355193091E-2</v>
      </c>
      <c r="G46" s="13" t="s">
        <v>23</v>
      </c>
      <c r="H46" s="55">
        <v>100</v>
      </c>
      <c r="I46" s="13" t="s">
        <v>23</v>
      </c>
      <c r="J46" s="55">
        <v>100</v>
      </c>
      <c r="K46" s="25">
        <v>5314</v>
      </c>
      <c r="L46" s="189">
        <v>0.16750000000000001</v>
      </c>
      <c r="M46" s="189">
        <v>0.16750000000000001</v>
      </c>
      <c r="N46" s="13" t="s">
        <v>23</v>
      </c>
      <c r="O46" s="51">
        <v>81434159160.899994</v>
      </c>
      <c r="P46" s="24">
        <f t="shared" si="44"/>
        <v>1.2406412813672139E-2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0.1663</v>
      </c>
      <c r="W46" s="52">
        <v>0.1663</v>
      </c>
      <c r="X46" s="27">
        <f t="shared" si="28"/>
        <v>-3.9057127467175573E-2</v>
      </c>
      <c r="Y46" s="27">
        <f t="shared" si="29"/>
        <v>0</v>
      </c>
      <c r="Z46" s="27">
        <f t="shared" si="30"/>
        <v>0</v>
      </c>
      <c r="AA46" s="20">
        <f t="shared" si="31"/>
        <v>-1.2000000000000066E-3</v>
      </c>
      <c r="AB46" s="21">
        <f t="shared" si="32"/>
        <v>-1.2000000000000066E-3</v>
      </c>
    </row>
    <row r="47" spans="1:28">
      <c r="A47" s="212">
        <v>39</v>
      </c>
      <c r="B47" s="220" t="s">
        <v>89</v>
      </c>
      <c r="C47" s="12" t="s">
        <v>88</v>
      </c>
      <c r="D47" s="13" t="s">
        <v>23</v>
      </c>
      <c r="E47" s="51">
        <v>9371903347.1100006</v>
      </c>
      <c r="F47" s="24">
        <f t="shared" si="45"/>
        <v>1.4278001144992396E-3</v>
      </c>
      <c r="G47" s="13" t="s">
        <v>23</v>
      </c>
      <c r="H47" s="55">
        <v>1000000</v>
      </c>
      <c r="I47" s="13" t="s">
        <v>23</v>
      </c>
      <c r="J47" s="55">
        <v>1000000</v>
      </c>
      <c r="K47" s="25">
        <v>49</v>
      </c>
      <c r="L47" s="189">
        <v>0.1638</v>
      </c>
      <c r="M47" s="189">
        <v>0.1638</v>
      </c>
      <c r="N47" s="13" t="s">
        <v>23</v>
      </c>
      <c r="O47" s="51">
        <v>9068868700</v>
      </c>
      <c r="P47" s="24">
        <f t="shared" si="44"/>
        <v>1.3816330886757906E-3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0.16739999999999999</v>
      </c>
      <c r="W47" s="52">
        <v>0.16739999999999999</v>
      </c>
      <c r="X47" s="27">
        <f t="shared" si="28"/>
        <v>-3.2334376047897136E-2</v>
      </c>
      <c r="Y47" s="27">
        <f t="shared" si="29"/>
        <v>0</v>
      </c>
      <c r="Z47" s="27">
        <f t="shared" si="30"/>
        <v>0</v>
      </c>
      <c r="AA47" s="20">
        <f t="shared" si="31"/>
        <v>3.5999999999999921E-3</v>
      </c>
      <c r="AB47" s="21">
        <f t="shared" si="32"/>
        <v>3.5999999999999921E-3</v>
      </c>
    </row>
    <row r="48" spans="1:28">
      <c r="A48" s="212">
        <v>40</v>
      </c>
      <c r="B48" s="220" t="s">
        <v>90</v>
      </c>
      <c r="C48" s="12" t="s">
        <v>91</v>
      </c>
      <c r="D48" s="13" t="s">
        <v>23</v>
      </c>
      <c r="E48" s="51">
        <v>10257752899.85</v>
      </c>
      <c r="F48" s="24">
        <f t="shared" si="45"/>
        <v>1.5627584090938272E-3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1384</v>
      </c>
      <c r="L48" s="189">
        <v>0.19339999999999999</v>
      </c>
      <c r="M48" s="189">
        <v>0.19339999999999999</v>
      </c>
      <c r="N48" s="13" t="s">
        <v>23</v>
      </c>
      <c r="O48" s="50">
        <v>10367098508.99</v>
      </c>
      <c r="P48" s="24">
        <f t="shared" si="44"/>
        <v>1.5794171034345262E-3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1391</v>
      </c>
      <c r="V48" s="26">
        <v>0.17799999999999999</v>
      </c>
      <c r="W48" s="26">
        <v>0.17799999999999999</v>
      </c>
      <c r="X48" s="27">
        <f t="shared" si="28"/>
        <v>1.0659801440683793E-2</v>
      </c>
      <c r="Y48" s="27">
        <f t="shared" si="29"/>
        <v>0</v>
      </c>
      <c r="Z48" s="27">
        <f t="shared" si="30"/>
        <v>5.0578034682080926E-3</v>
      </c>
      <c r="AA48" s="20">
        <f t="shared" si="31"/>
        <v>-1.5399999999999997E-2</v>
      </c>
      <c r="AB48" s="21">
        <f t="shared" si="32"/>
        <v>-1.5399999999999997E-2</v>
      </c>
    </row>
    <row r="49" spans="1:28">
      <c r="A49" s="212">
        <v>41</v>
      </c>
      <c r="B49" s="220" t="s">
        <v>92</v>
      </c>
      <c r="C49" s="12" t="s">
        <v>37</v>
      </c>
      <c r="D49" s="13" t="s">
        <v>23</v>
      </c>
      <c r="E49" s="51">
        <v>77965689702.520004</v>
      </c>
      <c r="F49" s="24">
        <f t="shared" si="45"/>
        <v>1.1877994955912307E-2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4663</v>
      </c>
      <c r="L49" s="189">
        <v>0.1699</v>
      </c>
      <c r="M49" s="189">
        <v>0.1699</v>
      </c>
      <c r="N49" s="13" t="s">
        <v>23</v>
      </c>
      <c r="O49" s="51">
        <v>77787525935.470001</v>
      </c>
      <c r="P49" s="24">
        <f t="shared" si="44"/>
        <v>1.185085188394795E-2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4726</v>
      </c>
      <c r="V49" s="52">
        <v>0.17100000000000001</v>
      </c>
      <c r="W49" s="52">
        <v>0.17100000000000001</v>
      </c>
      <c r="X49" s="27">
        <f>((O49-E49)/E49)</f>
        <v>-2.2851560440213031E-3</v>
      </c>
      <c r="Y49" s="27">
        <f>((T49-J49)/J49)</f>
        <v>0</v>
      </c>
      <c r="Z49" s="27">
        <f>((U49-K49)/K49)</f>
        <v>1.3510615483594253E-2</v>
      </c>
      <c r="AA49" s="20">
        <f>V49-L49</f>
        <v>1.1000000000000176E-3</v>
      </c>
      <c r="AB49" s="21">
        <f>W49-M49</f>
        <v>1.1000000000000176E-3</v>
      </c>
    </row>
    <row r="50" spans="1:28">
      <c r="A50" s="212">
        <v>42</v>
      </c>
      <c r="B50" s="220" t="s">
        <v>93</v>
      </c>
      <c r="C50" s="12" t="s">
        <v>39</v>
      </c>
      <c r="D50" s="13" t="s">
        <v>23</v>
      </c>
      <c r="E50" s="51">
        <v>750422035634.56006</v>
      </c>
      <c r="F50" s="24">
        <f t="shared" si="45"/>
        <v>0.11432604762533959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45776</v>
      </c>
      <c r="L50" s="189">
        <v>0.16270000000000001</v>
      </c>
      <c r="M50" s="189">
        <v>0.16270000000000001</v>
      </c>
      <c r="N50" s="13" t="s">
        <v>23</v>
      </c>
      <c r="O50" s="51">
        <v>750828463756.93994</v>
      </c>
      <c r="P50" s="24">
        <f t="shared" si="44"/>
        <v>0.11438796654385347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46080</v>
      </c>
      <c r="V50" s="52">
        <v>0.16300000000000001</v>
      </c>
      <c r="W50" s="52">
        <v>0.16300000000000001</v>
      </c>
      <c r="X50" s="27">
        <f t="shared" si="28"/>
        <v>5.4159939751263493E-4</v>
      </c>
      <c r="Y50" s="27">
        <f t="shared" si="29"/>
        <v>0</v>
      </c>
      <c r="Z50" s="27">
        <f t="shared" si="30"/>
        <v>6.6410346032855644E-3</v>
      </c>
      <c r="AA50" s="20">
        <f t="shared" si="31"/>
        <v>2.9999999999999472E-4</v>
      </c>
      <c r="AB50" s="21">
        <f t="shared" si="32"/>
        <v>2.9999999999999472E-4</v>
      </c>
    </row>
    <row r="51" spans="1:28">
      <c r="A51" s="212">
        <v>43</v>
      </c>
      <c r="B51" s="220" t="s">
        <v>94</v>
      </c>
      <c r="C51" s="12" t="s">
        <v>95</v>
      </c>
      <c r="D51" s="13" t="s">
        <v>23</v>
      </c>
      <c r="E51" s="56">
        <v>14445318613.23</v>
      </c>
      <c r="F51" s="24">
        <f t="shared" si="45"/>
        <v>2.2007298630867655E-3</v>
      </c>
      <c r="G51" s="13" t="s">
        <v>23</v>
      </c>
      <c r="H51" s="37">
        <v>1</v>
      </c>
      <c r="I51" s="13" t="s">
        <v>23</v>
      </c>
      <c r="J51" s="37">
        <v>1</v>
      </c>
      <c r="K51" s="57">
        <v>2984</v>
      </c>
      <c r="L51" s="227">
        <v>0.18090000000000001</v>
      </c>
      <c r="M51" s="227">
        <v>0.18090000000000001</v>
      </c>
      <c r="N51" s="13" t="s">
        <v>23</v>
      </c>
      <c r="O51" s="56">
        <v>16360370353.129999</v>
      </c>
      <c r="P51" s="24">
        <f t="shared" si="44"/>
        <v>2.4924860829526442E-3</v>
      </c>
      <c r="Q51" s="13" t="s">
        <v>23</v>
      </c>
      <c r="R51" s="37">
        <v>1</v>
      </c>
      <c r="S51" s="13" t="s">
        <v>23</v>
      </c>
      <c r="T51" s="37">
        <v>1</v>
      </c>
      <c r="U51" s="57">
        <v>3036</v>
      </c>
      <c r="V51" s="58">
        <v>0.21429999999999999</v>
      </c>
      <c r="W51" s="58">
        <v>0.21429999999999999</v>
      </c>
      <c r="X51" s="27">
        <f t="shared" si="28"/>
        <v>0.13257248186592893</v>
      </c>
      <c r="Y51" s="27">
        <f t="shared" si="29"/>
        <v>0</v>
      </c>
      <c r="Z51" s="27">
        <f t="shared" si="30"/>
        <v>1.7426273458445041E-2</v>
      </c>
      <c r="AA51" s="20">
        <f t="shared" si="31"/>
        <v>3.3399999999999985E-2</v>
      </c>
      <c r="AB51" s="21">
        <f t="shared" si="32"/>
        <v>3.3399999999999985E-2</v>
      </c>
    </row>
    <row r="52" spans="1:28">
      <c r="A52" s="212">
        <v>44</v>
      </c>
      <c r="B52" s="220" t="s">
        <v>96</v>
      </c>
      <c r="C52" s="12" t="s">
        <v>97</v>
      </c>
      <c r="D52" s="13" t="s">
        <v>23</v>
      </c>
      <c r="E52" s="51">
        <v>7658364726.75</v>
      </c>
      <c r="F52" s="24">
        <f t="shared" si="45"/>
        <v>1.1667442171287947E-3</v>
      </c>
      <c r="G52" s="13" t="s">
        <v>23</v>
      </c>
      <c r="H52" s="37">
        <v>1</v>
      </c>
      <c r="I52" s="13" t="s">
        <v>23</v>
      </c>
      <c r="J52" s="37">
        <v>1</v>
      </c>
      <c r="K52" s="57">
        <v>1132</v>
      </c>
      <c r="L52" s="227">
        <v>0.15590300000000001</v>
      </c>
      <c r="M52" s="227">
        <v>0.15590300000000001</v>
      </c>
      <c r="N52" s="13" t="s">
        <v>23</v>
      </c>
      <c r="O52" s="50">
        <v>7687969952.6499996</v>
      </c>
      <c r="P52" s="24">
        <f t="shared" si="44"/>
        <v>1.1712545437256681E-3</v>
      </c>
      <c r="Q52" s="13" t="s">
        <v>23</v>
      </c>
      <c r="R52" s="37">
        <v>1</v>
      </c>
      <c r="S52" s="13" t="s">
        <v>23</v>
      </c>
      <c r="T52" s="37">
        <v>1</v>
      </c>
      <c r="U52" s="57">
        <v>1258</v>
      </c>
      <c r="V52" s="58">
        <v>0.160519</v>
      </c>
      <c r="W52" s="58">
        <v>0.160519</v>
      </c>
      <c r="X52" s="27">
        <f t="shared" si="28"/>
        <v>3.8657372632816961E-3</v>
      </c>
      <c r="Y52" s="27">
        <f t="shared" si="29"/>
        <v>0</v>
      </c>
      <c r="Z52" s="27">
        <f t="shared" si="30"/>
        <v>0.11130742049469965</v>
      </c>
      <c r="AA52" s="20">
        <f t="shared" si="31"/>
        <v>4.6159999999999812E-3</v>
      </c>
      <c r="AB52" s="21">
        <f t="shared" si="32"/>
        <v>4.6159999999999812E-3</v>
      </c>
    </row>
    <row r="53" spans="1:28">
      <c r="A53" s="212">
        <v>45</v>
      </c>
      <c r="B53" s="220" t="s">
        <v>98</v>
      </c>
      <c r="C53" s="12" t="s">
        <v>99</v>
      </c>
      <c r="D53" s="13" t="s">
        <v>23</v>
      </c>
      <c r="E53" s="51">
        <v>63479332</v>
      </c>
      <c r="F53" s="24">
        <f t="shared" si="45"/>
        <v>9.6710128285610702E-6</v>
      </c>
      <c r="G53" s="13" t="s">
        <v>23</v>
      </c>
      <c r="H53" s="37">
        <v>1</v>
      </c>
      <c r="I53" s="13" t="s">
        <v>23</v>
      </c>
      <c r="J53" s="37">
        <v>1</v>
      </c>
      <c r="K53" s="57">
        <v>38</v>
      </c>
      <c r="L53" s="227">
        <v>0.105</v>
      </c>
      <c r="M53" s="227">
        <v>0.105</v>
      </c>
      <c r="N53" s="13" t="s">
        <v>23</v>
      </c>
      <c r="O53" s="50">
        <v>63479332</v>
      </c>
      <c r="P53" s="24">
        <f t="shared" si="44"/>
        <v>9.6710128285610702E-6</v>
      </c>
      <c r="Q53" s="13" t="s">
        <v>23</v>
      </c>
      <c r="R53" s="37">
        <v>1</v>
      </c>
      <c r="S53" s="13" t="s">
        <v>23</v>
      </c>
      <c r="T53" s="37">
        <v>1</v>
      </c>
      <c r="U53" s="57">
        <v>38</v>
      </c>
      <c r="V53" s="58">
        <v>0.105</v>
      </c>
      <c r="W53" s="58">
        <v>0.105</v>
      </c>
      <c r="X53" s="27">
        <f t="shared" si="28"/>
        <v>0</v>
      </c>
      <c r="Y53" s="27">
        <f t="shared" si="29"/>
        <v>0</v>
      </c>
      <c r="Z53" s="27">
        <f t="shared" si="30"/>
        <v>0</v>
      </c>
      <c r="AA53" s="20">
        <f t="shared" si="31"/>
        <v>0</v>
      </c>
      <c r="AB53" s="21">
        <f t="shared" si="32"/>
        <v>0</v>
      </c>
    </row>
    <row r="54" spans="1:28">
      <c r="A54" s="212">
        <v>46</v>
      </c>
      <c r="B54" s="220" t="s">
        <v>100</v>
      </c>
      <c r="C54" s="12" t="s">
        <v>101</v>
      </c>
      <c r="D54" s="13" t="s">
        <v>23</v>
      </c>
      <c r="E54" s="191">
        <v>2254245553.1399999</v>
      </c>
      <c r="F54" s="24">
        <f t="shared" si="45"/>
        <v>3.4343205853432242E-4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596</v>
      </c>
      <c r="L54" s="189">
        <v>0.16750000000000001</v>
      </c>
      <c r="M54" s="189">
        <v>0.16750000000000001</v>
      </c>
      <c r="N54" s="13" t="s">
        <v>23</v>
      </c>
      <c r="O54" s="191">
        <v>2250409439.8400002</v>
      </c>
      <c r="P54" s="24">
        <f t="shared" si="44"/>
        <v>3.4284763050448566E-4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596</v>
      </c>
      <c r="V54" s="26">
        <v>0.16800000000000001</v>
      </c>
      <c r="W54" s="26">
        <v>0.16800000000000001</v>
      </c>
      <c r="X54" s="27">
        <f t="shared" si="28"/>
        <v>-1.7017282321601067E-3</v>
      </c>
      <c r="Y54" s="27">
        <f t="shared" si="29"/>
        <v>0</v>
      </c>
      <c r="Z54" s="27">
        <f t="shared" si="30"/>
        <v>0</v>
      </c>
      <c r="AA54" s="20">
        <f t="shared" si="31"/>
        <v>5.0000000000000044E-4</v>
      </c>
      <c r="AB54" s="21">
        <f t="shared" si="32"/>
        <v>5.0000000000000044E-4</v>
      </c>
    </row>
    <row r="55" spans="1:28">
      <c r="A55" s="212">
        <v>47</v>
      </c>
      <c r="B55" s="220" t="s">
        <v>102</v>
      </c>
      <c r="C55" s="12" t="s">
        <v>103</v>
      </c>
      <c r="D55" s="13" t="s">
        <v>23</v>
      </c>
      <c r="E55" s="51">
        <v>15804006136.26</v>
      </c>
      <c r="F55" s="24">
        <f t="shared" si="45"/>
        <v>2.4077245501957761E-3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1169</v>
      </c>
      <c r="L55" s="189">
        <v>0.1968</v>
      </c>
      <c r="M55" s="189">
        <v>0.1968</v>
      </c>
      <c r="N55" s="13" t="s">
        <v>23</v>
      </c>
      <c r="O55" s="50">
        <v>17408514502.130001</v>
      </c>
      <c r="P55" s="24">
        <f t="shared" si="44"/>
        <v>2.652169797191481E-3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1168</v>
      </c>
      <c r="V55" s="26">
        <v>0.19289999999999999</v>
      </c>
      <c r="W55" s="26">
        <v>0.19289999999999999</v>
      </c>
      <c r="X55" s="27">
        <f t="shared" si="28"/>
        <v>0.10152542032926</v>
      </c>
      <c r="Y55" s="27">
        <f t="shared" si="29"/>
        <v>0</v>
      </c>
      <c r="Z55" s="27">
        <f t="shared" si="30"/>
        <v>-8.5543199315654401E-4</v>
      </c>
      <c r="AA55" s="20">
        <f t="shared" si="31"/>
        <v>-3.9000000000000146E-3</v>
      </c>
      <c r="AB55" s="21">
        <f t="shared" si="32"/>
        <v>-3.9000000000000146E-3</v>
      </c>
    </row>
    <row r="56" spans="1:28">
      <c r="A56" s="212">
        <v>48</v>
      </c>
      <c r="B56" s="220" t="s">
        <v>104</v>
      </c>
      <c r="C56" s="34" t="s">
        <v>105</v>
      </c>
      <c r="D56" s="13" t="s">
        <v>23</v>
      </c>
      <c r="E56" s="59">
        <v>174567818.81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25">
        <v>161</v>
      </c>
      <c r="L56" s="189">
        <v>0.17100000000000001</v>
      </c>
      <c r="M56" s="189">
        <v>0.17100000000000001</v>
      </c>
      <c r="N56" s="13" t="s">
        <v>23</v>
      </c>
      <c r="O56" s="59">
        <v>174176380.47</v>
      </c>
      <c r="P56" s="60">
        <f>(O56/$O$209)</f>
        <v>9.1184072766793483E-4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0.1789</v>
      </c>
      <c r="W56" s="52">
        <v>0.1789</v>
      </c>
      <c r="X56" s="20">
        <f t="shared" si="28"/>
        <v>-2.2423281832148335E-3</v>
      </c>
      <c r="Y56" s="20">
        <f t="shared" si="29"/>
        <v>-9.9009900990099098E-3</v>
      </c>
      <c r="Z56" s="20">
        <f t="shared" si="30"/>
        <v>0</v>
      </c>
      <c r="AA56" s="20">
        <f t="shared" si="31"/>
        <v>7.8999999999999904E-3</v>
      </c>
      <c r="AB56" s="21">
        <f t="shared" si="32"/>
        <v>7.8999999999999904E-3</v>
      </c>
    </row>
    <row r="57" spans="1:28">
      <c r="A57" s="212">
        <v>49</v>
      </c>
      <c r="B57" s="220" t="s">
        <v>106</v>
      </c>
      <c r="C57" s="12" t="s">
        <v>45</v>
      </c>
      <c r="D57" s="13" t="s">
        <v>23</v>
      </c>
      <c r="E57" s="51">
        <v>7088113674.9499998</v>
      </c>
      <c r="F57" s="24">
        <f t="shared" ref="F57:F79" si="46">(E57/$O$80)</f>
        <v>1.0798670389401798E-3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28214</v>
      </c>
      <c r="L57" s="189">
        <v>0.15923071999999999</v>
      </c>
      <c r="M57" s="189">
        <v>0.15923071999999999</v>
      </c>
      <c r="N57" s="13" t="s">
        <v>23</v>
      </c>
      <c r="O57" s="50">
        <v>7140956924.9099998</v>
      </c>
      <c r="P57" s="24">
        <f t="shared" ref="P57:P73" si="47">(O57/$O$80)</f>
        <v>1.0879176552930114E-3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28612</v>
      </c>
      <c r="V57" s="26">
        <v>0.16469275999999999</v>
      </c>
      <c r="W57" s="26">
        <v>0.16469275999999999</v>
      </c>
      <c r="X57" s="27">
        <f t="shared" ref="X57" si="48">((O57-E57)/E57)</f>
        <v>7.455192225084172E-3</v>
      </c>
      <c r="Y57" s="27">
        <f t="shared" ref="Y57" si="49">((T57-J57)/J57)</f>
        <v>0</v>
      </c>
      <c r="Z57" s="27">
        <f t="shared" ref="Z57" si="50">((U57-K57)/K57)</f>
        <v>1.4106471964273056E-2</v>
      </c>
      <c r="AA57" s="20">
        <f t="shared" ref="AA57" si="51">V57-L57</f>
        <v>5.4620400000000013E-3</v>
      </c>
      <c r="AB57" s="21">
        <f t="shared" ref="AB57" si="52">W57-M57</f>
        <v>5.4620400000000013E-3</v>
      </c>
    </row>
    <row r="58" spans="1:28">
      <c r="A58" s="212">
        <v>50</v>
      </c>
      <c r="B58" s="220" t="s">
        <v>107</v>
      </c>
      <c r="C58" s="12" t="s">
        <v>45</v>
      </c>
      <c r="D58" s="13" t="s">
        <v>23</v>
      </c>
      <c r="E58" s="51">
        <v>631030852479.14001</v>
      </c>
      <c r="F58" s="24">
        <f t="shared" si="46"/>
        <v>9.6136920116670285E-2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72351</v>
      </c>
      <c r="L58" s="189">
        <v>0.17917195</v>
      </c>
      <c r="M58" s="189">
        <v>0.17917195</v>
      </c>
      <c r="N58" s="13" t="s">
        <v>23</v>
      </c>
      <c r="O58" s="50">
        <v>643803447070.59998</v>
      </c>
      <c r="P58" s="24">
        <f t="shared" si="47"/>
        <v>9.8082812145717138E-2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73776</v>
      </c>
      <c r="V58" s="26">
        <v>0.17851474000000001</v>
      </c>
      <c r="W58" s="26">
        <v>0.17851474000000001</v>
      </c>
      <c r="X58" s="27">
        <f t="shared" si="28"/>
        <v>2.0240840113094447E-2</v>
      </c>
      <c r="Y58" s="27">
        <f t="shared" si="29"/>
        <v>0</v>
      </c>
      <c r="Z58" s="27">
        <f t="shared" si="30"/>
        <v>1.9695650371107518E-2</v>
      </c>
      <c r="AA58" s="20">
        <f t="shared" si="31"/>
        <v>-6.5720999999999141E-4</v>
      </c>
      <c r="AB58" s="21">
        <f t="shared" si="32"/>
        <v>-6.5720999999999141E-4</v>
      </c>
    </row>
    <row r="59" spans="1:28">
      <c r="A59" s="212">
        <v>51</v>
      </c>
      <c r="B59" s="220" t="s">
        <v>108</v>
      </c>
      <c r="C59" s="12" t="s">
        <v>109</v>
      </c>
      <c r="D59" s="13" t="s">
        <v>23</v>
      </c>
      <c r="E59" s="51">
        <v>7340611782.6739998</v>
      </c>
      <c r="F59" s="24">
        <f t="shared" si="46"/>
        <v>1.1183348734628588E-3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1196</v>
      </c>
      <c r="L59" s="189">
        <v>0.16800000000000001</v>
      </c>
      <c r="M59" s="189">
        <v>0.16800000000000001</v>
      </c>
      <c r="N59" s="13" t="s">
        <v>23</v>
      </c>
      <c r="O59" s="50">
        <v>7405793712.0899992</v>
      </c>
      <c r="P59" s="24">
        <f t="shared" si="47"/>
        <v>1.1282652753072339E-3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1197</v>
      </c>
      <c r="V59" s="26">
        <v>0.17069999999999999</v>
      </c>
      <c r="W59" s="26">
        <v>0.17069999999999999</v>
      </c>
      <c r="X59" s="27">
        <f t="shared" si="28"/>
        <v>8.8796317453877505E-3</v>
      </c>
      <c r="Y59" s="27">
        <f t="shared" si="29"/>
        <v>0</v>
      </c>
      <c r="Z59" s="27">
        <f t="shared" si="30"/>
        <v>8.3612040133779263E-4</v>
      </c>
      <c r="AA59" s="20">
        <f t="shared" si="31"/>
        <v>2.6999999999999802E-3</v>
      </c>
      <c r="AB59" s="21">
        <f t="shared" si="32"/>
        <v>2.6999999999999802E-3</v>
      </c>
    </row>
    <row r="60" spans="1:28">
      <c r="A60" s="212">
        <v>52</v>
      </c>
      <c r="B60" s="220" t="s">
        <v>110</v>
      </c>
      <c r="C60" s="12" t="s">
        <v>49</v>
      </c>
      <c r="D60" s="13" t="s">
        <v>23</v>
      </c>
      <c r="E60" s="56">
        <v>135551225918.14999</v>
      </c>
      <c r="F60" s="24">
        <f t="shared" si="46"/>
        <v>2.0651093883306909E-2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12526</v>
      </c>
      <c r="L60" s="189">
        <v>0.1804</v>
      </c>
      <c r="M60" s="189">
        <v>0.1804</v>
      </c>
      <c r="N60" s="13" t="s">
        <v>23</v>
      </c>
      <c r="O60" s="56">
        <v>136791830213.71001</v>
      </c>
      <c r="P60" s="24">
        <f t="shared" si="47"/>
        <v>2.0840098708649571E-2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12606</v>
      </c>
      <c r="V60" s="26">
        <v>0.18540000000000001</v>
      </c>
      <c r="W60" s="26">
        <v>0.18540000000000001</v>
      </c>
      <c r="X60" s="27">
        <f t="shared" si="28"/>
        <v>9.1522912253787208E-3</v>
      </c>
      <c r="Y60" s="27">
        <f t="shared" si="29"/>
        <v>0</v>
      </c>
      <c r="Z60" s="27">
        <f t="shared" si="30"/>
        <v>6.3867156314865083E-3</v>
      </c>
      <c r="AA60" s="20">
        <f t="shared" si="31"/>
        <v>5.0000000000000044E-3</v>
      </c>
      <c r="AB60" s="21">
        <f t="shared" si="32"/>
        <v>5.0000000000000044E-3</v>
      </c>
    </row>
    <row r="61" spans="1:28">
      <c r="A61" s="212">
        <v>53</v>
      </c>
      <c r="B61" s="220" t="s">
        <v>111</v>
      </c>
      <c r="C61" s="12" t="s">
        <v>112</v>
      </c>
      <c r="D61" s="13" t="s">
        <v>23</v>
      </c>
      <c r="E61" s="56">
        <v>832389796.33000004</v>
      </c>
      <c r="F61" s="24">
        <f t="shared" si="46"/>
        <v>1.2681375409985044E-4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417</v>
      </c>
      <c r="L61" s="189">
        <v>0.1905</v>
      </c>
      <c r="M61" s="189">
        <v>0.1905</v>
      </c>
      <c r="N61" s="13" t="s">
        <v>23</v>
      </c>
      <c r="O61" s="56">
        <v>836712312.48000002</v>
      </c>
      <c r="P61" s="24">
        <f t="shared" si="47"/>
        <v>1.2747228511807715E-4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426</v>
      </c>
      <c r="V61" s="52">
        <v>0.19009999999999999</v>
      </c>
      <c r="W61" s="52">
        <v>0.19009999999999999</v>
      </c>
      <c r="X61" s="27">
        <f t="shared" ref="X61" si="53">((O61-E61)/E61)</f>
        <v>5.192899010845538E-3</v>
      </c>
      <c r="Y61" s="27">
        <f t="shared" ref="Y61" si="54">((T61-J61)/J61)</f>
        <v>0</v>
      </c>
      <c r="Z61" s="27">
        <f t="shared" ref="Z61" si="55">((U61-K61)/K61)</f>
        <v>2.1582733812949641E-2</v>
      </c>
      <c r="AA61" s="20">
        <f t="shared" ref="AA61" si="56">V61-L61</f>
        <v>-4.0000000000001146E-4</v>
      </c>
      <c r="AB61" s="21">
        <f t="shared" ref="AB61" si="57">W61-M61</f>
        <v>-4.0000000000001146E-4</v>
      </c>
    </row>
    <row r="62" spans="1:28">
      <c r="A62" s="212">
        <v>54</v>
      </c>
      <c r="B62" s="220" t="s">
        <v>113</v>
      </c>
      <c r="C62" s="12" t="s">
        <v>114</v>
      </c>
      <c r="D62" s="13" t="s">
        <v>23</v>
      </c>
      <c r="E62" s="51">
        <v>49432263443</v>
      </c>
      <c r="F62" s="24">
        <f t="shared" si="46"/>
        <v>7.5309559637783121E-3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7487</v>
      </c>
      <c r="L62" s="189">
        <v>0.1739</v>
      </c>
      <c r="M62" s="189">
        <v>0.1739</v>
      </c>
      <c r="N62" s="13" t="s">
        <v>23</v>
      </c>
      <c r="O62" s="51">
        <v>49342410543</v>
      </c>
      <c r="P62" s="24">
        <f t="shared" si="47"/>
        <v>7.5172669642062399E-3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7527</v>
      </c>
      <c r="V62" s="52">
        <v>0.1777</v>
      </c>
      <c r="W62" s="52">
        <v>0.1777</v>
      </c>
      <c r="X62" s="27">
        <f t="shared" si="28"/>
        <v>-1.8176974660205224E-3</v>
      </c>
      <c r="Y62" s="27">
        <f t="shared" si="29"/>
        <v>0</v>
      </c>
      <c r="Z62" s="27">
        <f t="shared" si="30"/>
        <v>5.3425938293041268E-3</v>
      </c>
      <c r="AA62" s="20">
        <f t="shared" si="31"/>
        <v>3.7999999999999978E-3</v>
      </c>
      <c r="AB62" s="21">
        <f t="shared" si="32"/>
        <v>3.7999999999999978E-3</v>
      </c>
    </row>
    <row r="63" spans="1:28">
      <c r="A63" s="212">
        <v>55</v>
      </c>
      <c r="B63" s="220" t="s">
        <v>115</v>
      </c>
      <c r="C63" s="12" t="s">
        <v>116</v>
      </c>
      <c r="D63" s="13" t="s">
        <v>23</v>
      </c>
      <c r="E63" s="187">
        <v>293432806.75999999</v>
      </c>
      <c r="F63" s="24">
        <f t="shared" si="46"/>
        <v>4.4704195036214959E-5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156</v>
      </c>
      <c r="L63" s="189">
        <v>0.1195</v>
      </c>
      <c r="M63" s="189">
        <v>0.1195</v>
      </c>
      <c r="N63" s="13" t="s">
        <v>23</v>
      </c>
      <c r="O63" s="187">
        <v>299640730.94</v>
      </c>
      <c r="P63" s="24">
        <f t="shared" si="47"/>
        <v>4.564996608471173E-5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157</v>
      </c>
      <c r="V63" s="52">
        <v>0.1603</v>
      </c>
      <c r="W63" s="52">
        <v>0.1603</v>
      </c>
      <c r="X63" s="27">
        <f t="shared" si="28"/>
        <v>2.115620352252397E-2</v>
      </c>
      <c r="Y63" s="27">
        <f t="shared" si="29"/>
        <v>0</v>
      </c>
      <c r="Z63" s="27">
        <f t="shared" si="30"/>
        <v>6.41025641025641E-3</v>
      </c>
      <c r="AA63" s="20">
        <f t="shared" si="31"/>
        <v>4.0800000000000003E-2</v>
      </c>
      <c r="AB63" s="21">
        <f t="shared" si="32"/>
        <v>4.0800000000000003E-2</v>
      </c>
    </row>
    <row r="64" spans="1:28">
      <c r="A64" s="212">
        <v>56</v>
      </c>
      <c r="B64" s="220" t="s">
        <v>117</v>
      </c>
      <c r="C64" s="12" t="s">
        <v>51</v>
      </c>
      <c r="D64" s="13" t="s">
        <v>23</v>
      </c>
      <c r="E64" s="56">
        <v>3448365737.4499998</v>
      </c>
      <c r="F64" s="24">
        <f t="shared" si="46"/>
        <v>5.253550759552637E-4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1095</v>
      </c>
      <c r="L64" s="189">
        <v>0</v>
      </c>
      <c r="M64" s="189">
        <v>0</v>
      </c>
      <c r="N64" s="13" t="s">
        <v>23</v>
      </c>
      <c r="O64" s="56">
        <v>3288872760.8000002</v>
      </c>
      <c r="P64" s="24">
        <f t="shared" si="47"/>
        <v>5.0105648026040766E-4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1080</v>
      </c>
      <c r="V64" s="26">
        <v>-2.0000000000000001E-4</v>
      </c>
      <c r="W64" s="26">
        <v>-2.0000000000000001E-4</v>
      </c>
      <c r="X64" s="27">
        <f t="shared" si="28"/>
        <v>-4.625175772913856E-2</v>
      </c>
      <c r="Y64" s="27">
        <f t="shared" si="29"/>
        <v>0</v>
      </c>
      <c r="Z64" s="27">
        <f t="shared" si="30"/>
        <v>-1.3698630136986301E-2</v>
      </c>
      <c r="AA64" s="20">
        <f t="shared" si="31"/>
        <v>-2.0000000000000001E-4</v>
      </c>
      <c r="AB64" s="21">
        <f t="shared" si="32"/>
        <v>-2.0000000000000001E-4</v>
      </c>
    </row>
    <row r="65" spans="1:28" ht="15.6" customHeight="1">
      <c r="A65" s="212">
        <v>57</v>
      </c>
      <c r="B65" s="220" t="s">
        <v>118</v>
      </c>
      <c r="C65" s="12" t="s">
        <v>119</v>
      </c>
      <c r="D65" s="13" t="s">
        <v>23</v>
      </c>
      <c r="E65" s="56">
        <v>2343434999</v>
      </c>
      <c r="F65" s="24">
        <f t="shared" si="46"/>
        <v>3.5701998153080751E-4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335</v>
      </c>
      <c r="L65" s="189">
        <v>0.19040000000000001</v>
      </c>
      <c r="M65" s="189">
        <v>0.19040000000000001</v>
      </c>
      <c r="N65" s="13" t="s">
        <v>23</v>
      </c>
      <c r="O65" s="56">
        <v>2363969304</v>
      </c>
      <c r="P65" s="24">
        <f t="shared" si="47"/>
        <v>3.6014836238838468E-4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336</v>
      </c>
      <c r="V65" s="26">
        <v>0.1888</v>
      </c>
      <c r="W65" s="26">
        <v>0.1888</v>
      </c>
      <c r="X65" s="27">
        <f t="shared" si="28"/>
        <v>8.7624811478715994E-3</v>
      </c>
      <c r="Y65" s="27">
        <f t="shared" si="29"/>
        <v>0</v>
      </c>
      <c r="Z65" s="27">
        <f t="shared" si="30"/>
        <v>2.9850746268656717E-3</v>
      </c>
      <c r="AA65" s="20">
        <f t="shared" si="31"/>
        <v>-1.6000000000000181E-3</v>
      </c>
      <c r="AB65" s="21">
        <f t="shared" si="32"/>
        <v>-1.6000000000000181E-3</v>
      </c>
    </row>
    <row r="66" spans="1:28">
      <c r="A66" s="212">
        <v>58</v>
      </c>
      <c r="B66" s="220" t="s">
        <v>120</v>
      </c>
      <c r="C66" s="12" t="s">
        <v>121</v>
      </c>
      <c r="D66" s="13" t="s">
        <v>23</v>
      </c>
      <c r="E66" s="56">
        <v>3132914539.3686223</v>
      </c>
      <c r="F66" s="24">
        <f t="shared" si="46"/>
        <v>4.772964009926797E-4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4204</v>
      </c>
      <c r="L66" s="189">
        <v>0.1736</v>
      </c>
      <c r="M66" s="189">
        <v>0.1736</v>
      </c>
      <c r="N66" s="13" t="s">
        <v>23</v>
      </c>
      <c r="O66" s="56">
        <v>3212993462.1962266</v>
      </c>
      <c r="P66" s="24">
        <f t="shared" si="47"/>
        <v>4.8949634490455182E-4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4279</v>
      </c>
      <c r="V66" s="52">
        <v>0.17430000000000001</v>
      </c>
      <c r="W66" s="26">
        <v>0.17430000000000001</v>
      </c>
      <c r="X66" s="27">
        <f t="shared" si="28"/>
        <v>2.5560519388997643E-2</v>
      </c>
      <c r="Y66" s="27">
        <f t="shared" si="29"/>
        <v>0</v>
      </c>
      <c r="Z66" s="27">
        <f t="shared" si="30"/>
        <v>1.7840152235965748E-2</v>
      </c>
      <c r="AA66" s="20">
        <f t="shared" si="31"/>
        <v>7.0000000000000617E-4</v>
      </c>
      <c r="AB66" s="21">
        <f t="shared" si="32"/>
        <v>7.0000000000000617E-4</v>
      </c>
    </row>
    <row r="67" spans="1:28">
      <c r="A67" s="212">
        <v>59</v>
      </c>
      <c r="B67" s="220" t="s">
        <v>122</v>
      </c>
      <c r="C67" s="12" t="s">
        <v>123</v>
      </c>
      <c r="D67" s="13" t="s">
        <v>23</v>
      </c>
      <c r="E67" s="56">
        <v>578233521.16999996</v>
      </c>
      <c r="F67" s="24">
        <f t="shared" si="46"/>
        <v>8.8093299424434857E-5</v>
      </c>
      <c r="G67" s="13" t="s">
        <v>23</v>
      </c>
      <c r="H67" s="37">
        <v>1</v>
      </c>
      <c r="I67" s="13" t="s">
        <v>23</v>
      </c>
      <c r="J67" s="37">
        <v>1</v>
      </c>
      <c r="K67" s="25">
        <v>56</v>
      </c>
      <c r="L67" s="189">
        <v>0.1754</v>
      </c>
      <c r="M67" s="189">
        <v>0.1754</v>
      </c>
      <c r="N67" s="13" t="s">
        <v>23</v>
      </c>
      <c r="O67" s="56">
        <v>682218262.57000005</v>
      </c>
      <c r="P67" s="24">
        <f t="shared" si="47"/>
        <v>1.0393527091925156E-4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58</v>
      </c>
      <c r="V67" s="52">
        <v>0.1721</v>
      </c>
      <c r="W67" s="26">
        <v>0.1721</v>
      </c>
      <c r="X67" s="27">
        <f t="shared" si="28"/>
        <v>0.17983174200900176</v>
      </c>
      <c r="Y67" s="27">
        <f t="shared" si="29"/>
        <v>0</v>
      </c>
      <c r="Z67" s="27">
        <f t="shared" si="30"/>
        <v>3.5714285714285712E-2</v>
      </c>
      <c r="AA67" s="20">
        <f t="shared" si="31"/>
        <v>-3.2999999999999974E-3</v>
      </c>
      <c r="AB67" s="21">
        <f t="shared" si="32"/>
        <v>-3.2999999999999974E-3</v>
      </c>
    </row>
    <row r="68" spans="1:28">
      <c r="A68" s="212">
        <v>60</v>
      </c>
      <c r="B68" s="220" t="s">
        <v>124</v>
      </c>
      <c r="C68" s="12" t="s">
        <v>125</v>
      </c>
      <c r="D68" s="13" t="s">
        <v>23</v>
      </c>
      <c r="E68" s="56">
        <v>27826408842.058701</v>
      </c>
      <c r="F68" s="24">
        <f t="shared" si="46"/>
        <v>4.2393255947358564E-3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169</v>
      </c>
      <c r="L68" s="189">
        <v>0.1782</v>
      </c>
      <c r="M68" s="189">
        <v>0.1782</v>
      </c>
      <c r="N68" s="13" t="s">
        <v>23</v>
      </c>
      <c r="O68" s="56">
        <v>27826408842.058701</v>
      </c>
      <c r="P68" s="24">
        <f t="shared" si="47"/>
        <v>4.2393255947358564E-3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167</v>
      </c>
      <c r="V68" s="26">
        <v>0.17760000000000001</v>
      </c>
      <c r="W68" s="26">
        <v>0.17760000000000001</v>
      </c>
      <c r="X68" s="27">
        <f t="shared" si="28"/>
        <v>0</v>
      </c>
      <c r="Y68" s="27">
        <f t="shared" si="29"/>
        <v>0</v>
      </c>
      <c r="Z68" s="27">
        <f t="shared" si="30"/>
        <v>-1.1834319526627219E-2</v>
      </c>
      <c r="AA68" s="20">
        <f t="shared" si="31"/>
        <v>-5.9999999999998943E-4</v>
      </c>
      <c r="AB68" s="21">
        <f t="shared" si="32"/>
        <v>-5.9999999999998943E-4</v>
      </c>
    </row>
    <row r="69" spans="1:28">
      <c r="A69" s="212">
        <v>61</v>
      </c>
      <c r="B69" s="220" t="s">
        <v>126</v>
      </c>
      <c r="C69" s="12" t="s">
        <v>86</v>
      </c>
      <c r="D69" s="13" t="s">
        <v>23</v>
      </c>
      <c r="E69" s="56">
        <v>563067866</v>
      </c>
      <c r="F69" s="24">
        <f t="shared" si="46"/>
        <v>8.5782827006379109E-5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73</v>
      </c>
      <c r="L69" s="189">
        <v>0.20534066000000001</v>
      </c>
      <c r="M69" s="189">
        <v>0.20534066000000001</v>
      </c>
      <c r="N69" s="13" t="s">
        <v>23</v>
      </c>
      <c r="O69" s="56">
        <v>564935732.30999994</v>
      </c>
      <c r="P69" s="24">
        <f t="shared" si="47"/>
        <v>8.6067394573127401E-5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72</v>
      </c>
      <c r="V69" s="52">
        <v>0.20531258999999999</v>
      </c>
      <c r="W69" s="52">
        <v>0.20531258999999999</v>
      </c>
      <c r="X69" s="27">
        <f t="shared" ref="X69:X70" si="58">((O69-E69)/E69)</f>
        <v>3.3173022699184589E-3</v>
      </c>
      <c r="Y69" s="27">
        <f t="shared" ref="Y69:Y70" si="59">((T69-J69)/J69)</f>
        <v>0</v>
      </c>
      <c r="Z69" s="27">
        <f t="shared" ref="Z69:Z70" si="60">((U69-K69)/K69)</f>
        <v>-1.3698630136986301E-2</v>
      </c>
      <c r="AA69" s="20">
        <f t="shared" ref="AA69:AA70" si="61">V69-L69</f>
        <v>-2.8070000000018913E-5</v>
      </c>
      <c r="AB69" s="21">
        <f t="shared" ref="AB69:AB70" si="62">W69-M69</f>
        <v>-2.8070000000018913E-5</v>
      </c>
    </row>
    <row r="70" spans="1:28">
      <c r="A70" s="212">
        <v>62</v>
      </c>
      <c r="B70" s="220" t="s">
        <v>348</v>
      </c>
      <c r="C70" s="12" t="s">
        <v>261</v>
      </c>
      <c r="D70" s="13" t="s">
        <v>23</v>
      </c>
      <c r="E70" s="56">
        <v>1384674168.8800001</v>
      </c>
      <c r="F70" s="24">
        <f t="shared" si="46"/>
        <v>2.1095372664941747E-4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248</v>
      </c>
      <c r="L70" s="189">
        <v>0.17169999999999999</v>
      </c>
      <c r="M70" s="189">
        <v>0.17169999999999999</v>
      </c>
      <c r="N70" s="13" t="s">
        <v>23</v>
      </c>
      <c r="O70" s="56">
        <v>1394657599.05</v>
      </c>
      <c r="P70" s="24">
        <f t="shared" si="47"/>
        <v>2.1247469226460562E-4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261</v>
      </c>
      <c r="V70" s="52">
        <v>0.1704</v>
      </c>
      <c r="W70" s="52">
        <v>0.1704</v>
      </c>
      <c r="X70" s="27">
        <f t="shared" si="58"/>
        <v>7.2099490222129149E-3</v>
      </c>
      <c r="Y70" s="27">
        <f t="shared" si="59"/>
        <v>0</v>
      </c>
      <c r="Z70" s="27">
        <f t="shared" si="60"/>
        <v>5.2419354838709679E-2</v>
      </c>
      <c r="AA70" s="20">
        <f t="shared" si="61"/>
        <v>-1.2999999999999956E-3</v>
      </c>
      <c r="AB70" s="21">
        <f t="shared" si="62"/>
        <v>-1.2999999999999956E-3</v>
      </c>
    </row>
    <row r="71" spans="1:28">
      <c r="A71" s="212">
        <v>63</v>
      </c>
      <c r="B71" s="220" t="s">
        <v>127</v>
      </c>
      <c r="C71" s="12" t="s">
        <v>41</v>
      </c>
      <c r="D71" s="13" t="s">
        <v>23</v>
      </c>
      <c r="E71" s="77">
        <v>3239038853.0799999</v>
      </c>
      <c r="F71" s="24">
        <f t="shared" si="46"/>
        <v>4.9346433419218108E-4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189">
        <v>0.1799</v>
      </c>
      <c r="M71" s="189">
        <v>0.1799</v>
      </c>
      <c r="N71" s="13" t="s">
        <v>23</v>
      </c>
      <c r="O71" s="77">
        <v>3339361501.3499999</v>
      </c>
      <c r="P71" s="24">
        <f t="shared" si="47"/>
        <v>5.0874838945625333E-4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0.1787</v>
      </c>
      <c r="W71" s="26">
        <v>0.1787</v>
      </c>
      <c r="X71" s="27">
        <f t="shared" si="28"/>
        <v>3.0972968470138369E-2</v>
      </c>
      <c r="Y71" s="27">
        <f t="shared" si="29"/>
        <v>0</v>
      </c>
      <c r="Z71" s="27">
        <f t="shared" si="30"/>
        <v>0</v>
      </c>
      <c r="AA71" s="20">
        <f t="shared" si="31"/>
        <v>-1.2000000000000066E-3</v>
      </c>
      <c r="AB71" s="21">
        <f t="shared" si="32"/>
        <v>-1.2000000000000066E-3</v>
      </c>
    </row>
    <row r="72" spans="1:28">
      <c r="A72" s="212">
        <v>64</v>
      </c>
      <c r="B72" s="220" t="s">
        <v>128</v>
      </c>
      <c r="C72" s="12" t="s">
        <v>55</v>
      </c>
      <c r="D72" s="13" t="s">
        <v>23</v>
      </c>
      <c r="E72" s="51">
        <v>3081417011426.2002</v>
      </c>
      <c r="F72" s="24">
        <f t="shared" si="46"/>
        <v>0.46945080404515122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380010</v>
      </c>
      <c r="L72" s="189">
        <v>0.1663</v>
      </c>
      <c r="M72" s="189">
        <v>0.1663</v>
      </c>
      <c r="N72" s="13" t="s">
        <v>23</v>
      </c>
      <c r="O72" s="51">
        <v>3102938891439.5801</v>
      </c>
      <c r="P72" s="24">
        <f t="shared" si="47"/>
        <v>0.47272964096965048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383185</v>
      </c>
      <c r="V72" s="52">
        <v>0.16769999999999999</v>
      </c>
      <c r="W72" s="52">
        <v>0.16769999999999999</v>
      </c>
      <c r="X72" s="27">
        <f t="shared" si="28"/>
        <v>6.984410072890042E-3</v>
      </c>
      <c r="Y72" s="27">
        <f t="shared" si="29"/>
        <v>0</v>
      </c>
      <c r="Z72" s="27">
        <f t="shared" si="30"/>
        <v>8.3550432883345172E-3</v>
      </c>
      <c r="AA72" s="20">
        <f t="shared" si="31"/>
        <v>1.3999999999999846E-3</v>
      </c>
      <c r="AB72" s="21">
        <f t="shared" si="32"/>
        <v>1.3999999999999846E-3</v>
      </c>
    </row>
    <row r="73" spans="1:28">
      <c r="A73" s="212">
        <v>65</v>
      </c>
      <c r="B73" s="220" t="s">
        <v>129</v>
      </c>
      <c r="C73" s="34" t="s">
        <v>130</v>
      </c>
      <c r="D73" s="13" t="s">
        <v>23</v>
      </c>
      <c r="E73" s="51">
        <v>20465180258.540001</v>
      </c>
      <c r="F73" s="24">
        <f t="shared" si="46"/>
        <v>3.1178497722558758E-3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2171</v>
      </c>
      <c r="L73" s="189">
        <v>0.184672</v>
      </c>
      <c r="M73" s="189">
        <v>0.184672</v>
      </c>
      <c r="N73" s="13" t="s">
        <v>23</v>
      </c>
      <c r="O73" s="50">
        <v>20755016287</v>
      </c>
      <c r="P73" s="24">
        <f t="shared" si="47"/>
        <v>3.1620060017104614E-3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2199</v>
      </c>
      <c r="V73" s="26">
        <v>0.19386400000000001</v>
      </c>
      <c r="W73" s="52">
        <v>0.19386400000000001</v>
      </c>
      <c r="X73" s="27">
        <f t="shared" si="28"/>
        <v>1.4162398024275999E-2</v>
      </c>
      <c r="Y73" s="27">
        <f t="shared" si="29"/>
        <v>0</v>
      </c>
      <c r="Z73" s="27">
        <f t="shared" si="30"/>
        <v>1.2897282358360202E-2</v>
      </c>
      <c r="AA73" s="20">
        <f t="shared" si="31"/>
        <v>9.1920000000000057E-3</v>
      </c>
      <c r="AB73" s="21">
        <f t="shared" si="32"/>
        <v>9.1920000000000057E-3</v>
      </c>
    </row>
    <row r="74" spans="1:28">
      <c r="A74" s="212">
        <v>66</v>
      </c>
      <c r="B74" s="224" t="s">
        <v>131</v>
      </c>
      <c r="C74" s="12" t="s">
        <v>132</v>
      </c>
      <c r="D74" s="13" t="s">
        <v>23</v>
      </c>
      <c r="E74" s="51">
        <v>22963508470.490002</v>
      </c>
      <c r="F74" s="24">
        <f t="shared" si="46"/>
        <v>3.4984675800759785E-3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1171</v>
      </c>
      <c r="L74" s="189">
        <v>0.18887300000000001</v>
      </c>
      <c r="M74" s="189">
        <v>0.18887300000000001</v>
      </c>
      <c r="N74" s="13" t="s">
        <v>23</v>
      </c>
      <c r="O74" s="51">
        <v>23258878467.450001</v>
      </c>
      <c r="P74" s="24">
        <f t="shared" ref="P74:P79" si="63">(O74/$O$80)</f>
        <v>3.5434669041043438E-3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1210</v>
      </c>
      <c r="V74" s="26">
        <v>0.1890076</v>
      </c>
      <c r="W74" s="26">
        <v>0.1890076</v>
      </c>
      <c r="X74" s="27">
        <f t="shared" si="28"/>
        <v>1.28625814012512E-2</v>
      </c>
      <c r="Y74" s="27">
        <f t="shared" si="29"/>
        <v>0</v>
      </c>
      <c r="Z74" s="27">
        <f t="shared" si="30"/>
        <v>3.3304867634500426E-2</v>
      </c>
      <c r="AA74" s="20">
        <f t="shared" si="31"/>
        <v>1.3459999999998473E-4</v>
      </c>
      <c r="AB74" s="21">
        <f t="shared" si="32"/>
        <v>1.3459999999998473E-4</v>
      </c>
    </row>
    <row r="75" spans="1:28">
      <c r="A75" s="212">
        <v>67</v>
      </c>
      <c r="B75" s="220" t="s">
        <v>133</v>
      </c>
      <c r="C75" s="12" t="s">
        <v>58</v>
      </c>
      <c r="D75" s="13" t="s">
        <v>23</v>
      </c>
      <c r="E75" s="51">
        <v>279349584786.66998</v>
      </c>
      <c r="F75" s="24">
        <f t="shared" si="46"/>
        <v>4.2558630234563494E-2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189">
        <v>0.16320000000000001</v>
      </c>
      <c r="M75" s="189">
        <v>0.16320000000000001</v>
      </c>
      <c r="N75" s="13" t="s">
        <v>23</v>
      </c>
      <c r="O75" s="51">
        <v>281345670104.70001</v>
      </c>
      <c r="P75" s="24">
        <f t="shared" si="63"/>
        <v>4.2862731839123085E-2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2">
        <v>0.18060000000000001</v>
      </c>
      <c r="W75" s="52">
        <v>0.18060000000000001</v>
      </c>
      <c r="X75" s="27">
        <f t="shared" si="28"/>
        <v>7.145474440401884E-3</v>
      </c>
      <c r="Y75" s="27">
        <f t="shared" si="29"/>
        <v>0</v>
      </c>
      <c r="Z75" s="27">
        <f t="shared" si="30"/>
        <v>0</v>
      </c>
      <c r="AA75" s="20">
        <f t="shared" si="31"/>
        <v>1.7399999999999999E-2</v>
      </c>
      <c r="AB75" s="21">
        <f t="shared" si="32"/>
        <v>1.7399999999999999E-2</v>
      </c>
    </row>
    <row r="76" spans="1:28">
      <c r="A76" s="212">
        <v>68</v>
      </c>
      <c r="B76" s="220" t="s">
        <v>134</v>
      </c>
      <c r="C76" s="12" t="s">
        <v>135</v>
      </c>
      <c r="D76" s="13" t="s">
        <v>23</v>
      </c>
      <c r="E76" s="56">
        <v>3557032199.23</v>
      </c>
      <c r="F76" s="24">
        <f t="shared" si="46"/>
        <v>5.419103028739831E-4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174</v>
      </c>
      <c r="L76" s="189">
        <v>0.17150000000000001</v>
      </c>
      <c r="M76" s="189">
        <v>0.17150000000000001</v>
      </c>
      <c r="N76" s="13" t="s">
        <v>23</v>
      </c>
      <c r="O76" s="56">
        <v>3556825567.8299999</v>
      </c>
      <c r="P76" s="24">
        <f t="shared" si="63"/>
        <v>5.418788227865716E-4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173</v>
      </c>
      <c r="V76" s="52">
        <v>0.17319999999999999</v>
      </c>
      <c r="W76" s="52">
        <v>0.17319999999999999</v>
      </c>
      <c r="X76" s="27">
        <f t="shared" si="28"/>
        <v>-5.8090955725625818E-5</v>
      </c>
      <c r="Y76" s="27">
        <f t="shared" si="29"/>
        <v>0</v>
      </c>
      <c r="Z76" s="27">
        <f t="shared" si="30"/>
        <v>-5.7471264367816091E-3</v>
      </c>
      <c r="AA76" s="20">
        <f t="shared" si="31"/>
        <v>1.6999999999999793E-3</v>
      </c>
      <c r="AB76" s="21">
        <f t="shared" si="32"/>
        <v>1.6999999999999793E-3</v>
      </c>
    </row>
    <row r="77" spans="1:28">
      <c r="A77" s="212">
        <v>69</v>
      </c>
      <c r="B77" s="220" t="s">
        <v>136</v>
      </c>
      <c r="C77" s="12" t="s">
        <v>137</v>
      </c>
      <c r="D77" s="13" t="s">
        <v>23</v>
      </c>
      <c r="E77" s="51">
        <v>13244919705.120001</v>
      </c>
      <c r="F77" s="24">
        <f t="shared" si="46"/>
        <v>2.0178502883659338E-3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790</v>
      </c>
      <c r="L77" s="189">
        <v>0.18260000000000001</v>
      </c>
      <c r="M77" s="189">
        <v>0.18260000000000001</v>
      </c>
      <c r="N77" s="13" t="s">
        <v>23</v>
      </c>
      <c r="O77" s="51">
        <v>13334077429.27</v>
      </c>
      <c r="P77" s="24">
        <f>(O77/$O$80)</f>
        <v>2.031433378591583E-3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796</v>
      </c>
      <c r="V77" s="52">
        <v>0.18099999999999999</v>
      </c>
      <c r="W77" s="52">
        <v>0.18099999999999999</v>
      </c>
      <c r="X77" s="27">
        <f t="shared" si="28"/>
        <v>6.7314658099085723E-3</v>
      </c>
      <c r="Y77" s="27">
        <f t="shared" si="29"/>
        <v>0</v>
      </c>
      <c r="Z77" s="27">
        <f t="shared" si="30"/>
        <v>7.5949367088607592E-3</v>
      </c>
      <c r="AA77" s="20">
        <f t="shared" si="31"/>
        <v>-1.6000000000000181E-3</v>
      </c>
      <c r="AB77" s="21">
        <f t="shared" si="32"/>
        <v>-1.6000000000000181E-3</v>
      </c>
    </row>
    <row r="78" spans="1:28">
      <c r="A78" s="212">
        <v>70</v>
      </c>
      <c r="B78" s="220" t="s">
        <v>138</v>
      </c>
      <c r="C78" s="12" t="s">
        <v>60</v>
      </c>
      <c r="D78" s="13" t="s">
        <v>23</v>
      </c>
      <c r="E78" s="51">
        <v>22297274583.860001</v>
      </c>
      <c r="F78" s="24">
        <f t="shared" si="46"/>
        <v>3.3969675128663729E-3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10898</v>
      </c>
      <c r="L78" s="189">
        <v>0.21607100000000001</v>
      </c>
      <c r="M78" s="189">
        <v>0.21607100000000001</v>
      </c>
      <c r="N78" s="13" t="s">
        <v>23</v>
      </c>
      <c r="O78" s="50">
        <v>22878392846.310001</v>
      </c>
      <c r="P78" s="24">
        <f t="shared" si="63"/>
        <v>3.4855002997436057E-3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11057</v>
      </c>
      <c r="V78" s="26">
        <v>0.1744</v>
      </c>
      <c r="W78" s="52">
        <v>0.1744</v>
      </c>
      <c r="X78" s="27">
        <f t="shared" si="28"/>
        <v>2.6062300137374022E-2</v>
      </c>
      <c r="Y78" s="27">
        <f t="shared" si="29"/>
        <v>0</v>
      </c>
      <c r="Z78" s="27">
        <f t="shared" si="30"/>
        <v>1.4589832996880162E-2</v>
      </c>
      <c r="AA78" s="20">
        <f t="shared" si="31"/>
        <v>-4.1671000000000014E-2</v>
      </c>
      <c r="AB78" s="21">
        <f t="shared" si="32"/>
        <v>-4.1671000000000014E-2</v>
      </c>
    </row>
    <row r="79" spans="1:28">
      <c r="A79" s="212">
        <v>71</v>
      </c>
      <c r="B79" s="220" t="s">
        <v>139</v>
      </c>
      <c r="C79" s="12" t="s">
        <v>140</v>
      </c>
      <c r="D79" s="13" t="s">
        <v>23</v>
      </c>
      <c r="E79" s="51">
        <v>168174833522.76999</v>
      </c>
      <c r="F79" s="24">
        <f t="shared" si="46"/>
        <v>2.5621267918191561E-2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9486</v>
      </c>
      <c r="L79" s="189">
        <v>0.16489999999999999</v>
      </c>
      <c r="M79" s="189">
        <v>0.16489999999999999</v>
      </c>
      <c r="N79" s="13" t="s">
        <v>23</v>
      </c>
      <c r="O79" s="51">
        <v>169710536807.17999</v>
      </c>
      <c r="P79" s="24">
        <f t="shared" si="63"/>
        <v>2.5855230779747704E-2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9522</v>
      </c>
      <c r="V79" s="52">
        <v>0.16550000000000001</v>
      </c>
      <c r="W79" s="52">
        <v>0.16550000000000001</v>
      </c>
      <c r="X79" s="27">
        <f t="shared" si="28"/>
        <v>9.1315879566610508E-3</v>
      </c>
      <c r="Y79" s="27">
        <f t="shared" si="29"/>
        <v>0</v>
      </c>
      <c r="Z79" s="27">
        <f t="shared" si="30"/>
        <v>3.7950664136622392E-3</v>
      </c>
      <c r="AA79" s="20">
        <f t="shared" si="31"/>
        <v>6.0000000000001719E-4</v>
      </c>
      <c r="AB79" s="21">
        <f t="shared" si="32"/>
        <v>6.0000000000001719E-4</v>
      </c>
    </row>
    <row r="80" spans="1:28">
      <c r="B80" s="40"/>
      <c r="C80" s="41" t="s">
        <v>63</v>
      </c>
      <c r="D80" s="42" t="s">
        <v>23</v>
      </c>
      <c r="E80" s="61">
        <f>SUM(E31:E79)</f>
        <v>6513625900807.8271</v>
      </c>
      <c r="F80" s="44">
        <f>(E80/$E$245)</f>
        <v>0.67930929443754895</v>
      </c>
      <c r="G80" s="13" t="s">
        <v>23</v>
      </c>
      <c r="H80" s="45"/>
      <c r="I80" s="13"/>
      <c r="J80" s="55"/>
      <c r="K80" s="47">
        <f>SUM(K31:K79)</f>
        <v>903439</v>
      </c>
      <c r="L80" s="62"/>
      <c r="M80" s="62"/>
      <c r="N80" s="13"/>
      <c r="O80" s="61">
        <f>SUM(O31:O79)</f>
        <v>6563876310093.2578</v>
      </c>
      <c r="P80" s="44">
        <f>(O80/$O$245)</f>
        <v>0.67969785976051156</v>
      </c>
      <c r="Q80" s="13"/>
      <c r="R80" s="45"/>
      <c r="S80" s="45"/>
      <c r="T80" s="55"/>
      <c r="U80" s="47">
        <f>SUM(U31:U79)</f>
        <v>910126</v>
      </c>
      <c r="V80" s="62"/>
      <c r="W80" s="62"/>
      <c r="X80" s="27">
        <f t="shared" si="28"/>
        <v>7.7146600143552227E-3</v>
      </c>
      <c r="Y80" s="27" t="e">
        <f t="shared" si="29"/>
        <v>#DIV/0!</v>
      </c>
      <c r="Z80" s="27">
        <f t="shared" si="30"/>
        <v>7.4017172161042416E-3</v>
      </c>
      <c r="AA80" s="20">
        <f t="shared" si="31"/>
        <v>0</v>
      </c>
      <c r="AB80" s="21">
        <f t="shared" si="32"/>
        <v>0</v>
      </c>
    </row>
    <row r="81" spans="1:30" ht="3" customHeight="1"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</row>
    <row r="82" spans="1:30" ht="15" customHeight="1">
      <c r="A82" s="11"/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  <c r="AB82" s="256"/>
    </row>
    <row r="83" spans="1:30" ht="17.399999999999999" customHeight="1">
      <c r="A83" s="212">
        <v>72</v>
      </c>
      <c r="B83" s="220" t="s">
        <v>141</v>
      </c>
      <c r="C83" s="12" t="s">
        <v>25</v>
      </c>
      <c r="D83" s="13" t="s">
        <v>23</v>
      </c>
      <c r="E83" s="77">
        <v>1304692045.1900001</v>
      </c>
      <c r="F83" s="24">
        <f>(E83/$E$121)</f>
        <v>5.6199877425189221E-3</v>
      </c>
      <c r="G83" s="13" t="s">
        <v>23</v>
      </c>
      <c r="H83" s="63">
        <v>1.8787</v>
      </c>
      <c r="I83" s="13" t="s">
        <v>23</v>
      </c>
      <c r="J83" s="63">
        <v>1.8787</v>
      </c>
      <c r="K83" s="25">
        <v>583</v>
      </c>
      <c r="L83" s="52">
        <v>4.7899999999999999E-4</v>
      </c>
      <c r="M83" s="52">
        <v>0.12540000000000001</v>
      </c>
      <c r="N83" s="13" t="s">
        <v>23</v>
      </c>
      <c r="O83" s="77">
        <v>1348115737.9000001</v>
      </c>
      <c r="P83" s="24">
        <f t="shared" ref="P83:P119" si="64">(O83/$O$121)</f>
        <v>5.8101806216476447E-3</v>
      </c>
      <c r="Q83" s="13" t="s">
        <v>23</v>
      </c>
      <c r="R83" s="63">
        <v>1.9412</v>
      </c>
      <c r="S83" s="13" t="s">
        <v>23</v>
      </c>
      <c r="T83" s="63">
        <v>1.9412</v>
      </c>
      <c r="U83" s="25">
        <v>583</v>
      </c>
      <c r="V83" s="52">
        <v>0</v>
      </c>
      <c r="W83" s="52">
        <v>0.16289999999999999</v>
      </c>
      <c r="X83" s="27">
        <f>((O83-E83)/E83)</f>
        <v>3.328271439232721E-2</v>
      </c>
      <c r="Y83" s="27">
        <f>((T83-J83)/J83)</f>
        <v>3.3267685101399901E-2</v>
      </c>
      <c r="Z83" s="27">
        <f>((U83-K83)/K83)</f>
        <v>0</v>
      </c>
      <c r="AA83" s="20">
        <f>V83-L83</f>
        <v>-4.7899999999999999E-4</v>
      </c>
      <c r="AB83" s="21">
        <f>W83-M83</f>
        <v>3.7499999999999978E-2</v>
      </c>
      <c r="AD83" s="30"/>
    </row>
    <row r="84" spans="1:30" ht="15" customHeight="1">
      <c r="A84" s="212">
        <v>73</v>
      </c>
      <c r="B84" s="220" t="s">
        <v>142</v>
      </c>
      <c r="C84" s="12" t="s">
        <v>27</v>
      </c>
      <c r="D84" s="13" t="s">
        <v>23</v>
      </c>
      <c r="E84" s="77">
        <v>1325843878.46</v>
      </c>
      <c r="F84" s="24">
        <f>(E84/$E$121)</f>
        <v>5.7110996981313234E-3</v>
      </c>
      <c r="G84" s="13" t="s">
        <v>23</v>
      </c>
      <c r="H84" s="63">
        <v>1.4469000000000001</v>
      </c>
      <c r="I84" s="13" t="s">
        <v>23</v>
      </c>
      <c r="J84" s="63">
        <v>1.4469000000000001</v>
      </c>
      <c r="K84" s="25">
        <v>1650</v>
      </c>
      <c r="L84" s="52">
        <v>0.12280000000000001</v>
      </c>
      <c r="M84" s="52">
        <v>0.12379999999999999</v>
      </c>
      <c r="N84" s="13" t="s">
        <v>23</v>
      </c>
      <c r="O84" s="77">
        <v>1322397579.4400001</v>
      </c>
      <c r="P84" s="24">
        <f t="shared" si="64"/>
        <v>5.6993391399351593E-3</v>
      </c>
      <c r="Q84" s="13" t="s">
        <v>23</v>
      </c>
      <c r="R84" s="63">
        <v>1.4577</v>
      </c>
      <c r="S84" s="13" t="s">
        <v>23</v>
      </c>
      <c r="T84" s="63">
        <v>1.4577</v>
      </c>
      <c r="U84" s="25">
        <v>1650</v>
      </c>
      <c r="V84" s="52">
        <v>0.38919999999999999</v>
      </c>
      <c r="W84" s="52">
        <v>0.13170000000000001</v>
      </c>
      <c r="X84" s="27">
        <f t="shared" ref="X84:X121" si="65">((O84-E84)/E84)</f>
        <v>-2.5993249099606971E-3</v>
      </c>
      <c r="Y84" s="27">
        <f t="shared" ref="Y84:Y121" si="66">((T84-J84)/J84)</f>
        <v>7.4642338793281639E-3</v>
      </c>
      <c r="Z84" s="27">
        <f t="shared" ref="Z84:Z121" si="67">((U84-K84)/K84)</f>
        <v>0</v>
      </c>
      <c r="AA84" s="20">
        <f t="shared" ref="AA84:AA121" si="68">V84-L84</f>
        <v>0.26639999999999997</v>
      </c>
      <c r="AB84" s="21">
        <f t="shared" ref="AB84:AB121" si="69">W84-M84</f>
        <v>7.9000000000000181E-3</v>
      </c>
    </row>
    <row r="85" spans="1:30" ht="15.6" customHeight="1">
      <c r="A85" s="212">
        <v>74</v>
      </c>
      <c r="B85" s="220" t="s">
        <v>143</v>
      </c>
      <c r="C85" s="12" t="s">
        <v>27</v>
      </c>
      <c r="D85" s="13" t="s">
        <v>23</v>
      </c>
      <c r="E85" s="77">
        <v>746958654.59000003</v>
      </c>
      <c r="F85" s="24">
        <f>(E85/$E$121)</f>
        <v>3.2175397239835955E-3</v>
      </c>
      <c r="G85" s="13" t="s">
        <v>23</v>
      </c>
      <c r="H85" s="63">
        <v>1.2945</v>
      </c>
      <c r="I85" s="13" t="s">
        <v>23</v>
      </c>
      <c r="J85" s="63">
        <v>1.2945</v>
      </c>
      <c r="K85" s="25">
        <v>981</v>
      </c>
      <c r="L85" s="52">
        <v>0.1211</v>
      </c>
      <c r="M85" s="52">
        <v>0.13300000000000001</v>
      </c>
      <c r="N85" s="13" t="s">
        <v>23</v>
      </c>
      <c r="O85" s="77">
        <v>749659135.05999994</v>
      </c>
      <c r="P85" s="24">
        <f t="shared" si="64"/>
        <v>3.2309206523704549E-3</v>
      </c>
      <c r="Q85" s="13" t="s">
        <v>23</v>
      </c>
      <c r="R85" s="63">
        <v>1.3</v>
      </c>
      <c r="S85" s="13" t="s">
        <v>23</v>
      </c>
      <c r="T85" s="63">
        <v>1.3</v>
      </c>
      <c r="U85" s="25">
        <v>983</v>
      </c>
      <c r="V85" s="52">
        <v>0.2215</v>
      </c>
      <c r="W85" s="52">
        <v>0.1358</v>
      </c>
      <c r="X85" s="27">
        <f t="shared" si="65"/>
        <v>3.6153011326740471E-3</v>
      </c>
      <c r="Y85" s="27">
        <f t="shared" si="66"/>
        <v>4.248744689069185E-3</v>
      </c>
      <c r="Z85" s="27">
        <f t="shared" si="67"/>
        <v>2.0387359836901123E-3</v>
      </c>
      <c r="AA85" s="20">
        <f t="shared" si="68"/>
        <v>0.1004</v>
      </c>
      <c r="AB85" s="21">
        <f t="shared" si="69"/>
        <v>2.7999999999999969E-3</v>
      </c>
    </row>
    <row r="86" spans="1:30" ht="16.2" customHeight="1">
      <c r="A86" s="212">
        <v>75</v>
      </c>
      <c r="B86" s="220" t="s">
        <v>144</v>
      </c>
      <c r="C86" s="12" t="s">
        <v>74</v>
      </c>
      <c r="D86" s="13" t="s">
        <v>23</v>
      </c>
      <c r="E86" s="77">
        <v>365987513.77999997</v>
      </c>
      <c r="F86" s="24">
        <f>(E86/$E$121)</f>
        <v>1.5764987216267117E-3</v>
      </c>
      <c r="G86" s="13" t="s">
        <v>23</v>
      </c>
      <c r="H86" s="192">
        <v>1419.13</v>
      </c>
      <c r="I86" s="13" t="s">
        <v>23</v>
      </c>
      <c r="J86" s="192">
        <v>1419.13</v>
      </c>
      <c r="K86" s="25">
        <v>98</v>
      </c>
      <c r="L86" s="52">
        <v>-1E-4</v>
      </c>
      <c r="M86" s="52">
        <v>0.2263</v>
      </c>
      <c r="N86" s="13" t="s">
        <v>23</v>
      </c>
      <c r="O86" s="77">
        <v>371811810.51999998</v>
      </c>
      <c r="P86" s="24">
        <f>(O86/$O$121)</f>
        <v>1.6024542371622953E-3</v>
      </c>
      <c r="Q86" s="13" t="s">
        <v>23</v>
      </c>
      <c r="R86" s="192">
        <v>1448.3</v>
      </c>
      <c r="S86" s="13" t="s">
        <v>23</v>
      </c>
      <c r="T86" s="192">
        <v>1448.3</v>
      </c>
      <c r="U86" s="25">
        <v>97</v>
      </c>
      <c r="V86" s="52">
        <v>1.9800000000000002E-2</v>
      </c>
      <c r="W86" s="52">
        <v>0.254</v>
      </c>
      <c r="X86" s="27">
        <f t="shared" si="65"/>
        <v>1.5913921980139117E-2</v>
      </c>
      <c r="Y86" s="27">
        <f t="shared" si="66"/>
        <v>2.0554846983715264E-2</v>
      </c>
      <c r="Z86" s="27">
        <f t="shared" si="67"/>
        <v>-1.020408163265306E-2</v>
      </c>
      <c r="AA86" s="20">
        <f t="shared" si="68"/>
        <v>1.9900000000000001E-2</v>
      </c>
      <c r="AB86" s="21">
        <f t="shared" si="69"/>
        <v>2.7700000000000002E-2</v>
      </c>
    </row>
    <row r="87" spans="1:30" ht="15" customHeight="1">
      <c r="A87" s="212">
        <v>76</v>
      </c>
      <c r="B87" s="220" t="s">
        <v>145</v>
      </c>
      <c r="C87" s="12" t="s">
        <v>31</v>
      </c>
      <c r="D87" s="13" t="s">
        <v>23</v>
      </c>
      <c r="E87" s="77">
        <v>1892482363.51</v>
      </c>
      <c r="F87" s="24">
        <f>(E87/$O$121)</f>
        <v>8.1563207417220777E-3</v>
      </c>
      <c r="G87" s="13" t="s">
        <v>23</v>
      </c>
      <c r="H87" s="32">
        <v>1.1376999999999999</v>
      </c>
      <c r="I87" s="13" t="s">
        <v>23</v>
      </c>
      <c r="J87" s="32">
        <v>1.1376999999999999</v>
      </c>
      <c r="K87" s="25">
        <v>1222</v>
      </c>
      <c r="L87" s="52">
        <v>-6.9999999999999999E-4</v>
      </c>
      <c r="M87" s="52">
        <v>0.1217</v>
      </c>
      <c r="N87" s="13" t="s">
        <v>23</v>
      </c>
      <c r="O87" s="77">
        <v>1926337864.7</v>
      </c>
      <c r="P87" s="24">
        <f t="shared" si="64"/>
        <v>8.3022329741960655E-3</v>
      </c>
      <c r="Q87" s="13" t="s">
        <v>23</v>
      </c>
      <c r="R87" s="32">
        <v>1.1612</v>
      </c>
      <c r="S87" s="13" t="s">
        <v>23</v>
      </c>
      <c r="T87" s="32">
        <v>1.1612</v>
      </c>
      <c r="U87" s="25">
        <v>1225</v>
      </c>
      <c r="V87" s="52">
        <v>2.07E-2</v>
      </c>
      <c r="W87" s="52">
        <v>0.14230000000000001</v>
      </c>
      <c r="X87" s="27">
        <f t="shared" si="65"/>
        <v>1.7889467211312887E-2</v>
      </c>
      <c r="Y87" s="27">
        <f t="shared" si="66"/>
        <v>2.0655708886349721E-2</v>
      </c>
      <c r="Z87" s="27">
        <f t="shared" si="67"/>
        <v>2.4549918166939444E-3</v>
      </c>
      <c r="AA87" s="20">
        <f t="shared" si="68"/>
        <v>2.1399999999999999E-2</v>
      </c>
      <c r="AB87" s="21">
        <f t="shared" si="69"/>
        <v>2.0600000000000007E-2</v>
      </c>
    </row>
    <row r="88" spans="1:30" ht="15.6" customHeight="1">
      <c r="A88" s="212">
        <v>77</v>
      </c>
      <c r="B88" s="220" t="s">
        <v>146</v>
      </c>
      <c r="C88" s="12" t="s">
        <v>147</v>
      </c>
      <c r="D88" s="13" t="s">
        <v>23</v>
      </c>
      <c r="E88" s="77">
        <v>526097868.64164615</v>
      </c>
      <c r="F88" s="24">
        <f t="shared" ref="F88:F106" si="70">(E88/$E$121)</f>
        <v>2.2661773588884015E-3</v>
      </c>
      <c r="G88" s="13" t="s">
        <v>23</v>
      </c>
      <c r="H88" s="32">
        <v>3.0045000000000002</v>
      </c>
      <c r="I88" s="13" t="s">
        <v>23</v>
      </c>
      <c r="J88" s="32">
        <v>3.0045000000000002</v>
      </c>
      <c r="K88" s="25">
        <v>1383</v>
      </c>
      <c r="L88" s="189">
        <v>3.4700000000000002E-2</v>
      </c>
      <c r="M88" s="52">
        <v>0.13500000000000001</v>
      </c>
      <c r="N88" s="13" t="s">
        <v>23</v>
      </c>
      <c r="O88" s="33">
        <v>534767015.7913717</v>
      </c>
      <c r="P88" s="24">
        <f t="shared" si="64"/>
        <v>2.3047672131529143E-3</v>
      </c>
      <c r="Q88" s="13" t="s">
        <v>23</v>
      </c>
      <c r="R88" s="32">
        <v>3.0535000000000001</v>
      </c>
      <c r="S88" s="13" t="s">
        <v>23</v>
      </c>
      <c r="T88" s="32">
        <v>3.0535000000000001</v>
      </c>
      <c r="U88" s="25">
        <v>1383</v>
      </c>
      <c r="V88" s="189">
        <v>0.85040000000000004</v>
      </c>
      <c r="W88" s="26">
        <v>0.15579999999999999</v>
      </c>
      <c r="X88" s="27">
        <f t="shared" si="65"/>
        <v>1.6478202377266393E-2</v>
      </c>
      <c r="Y88" s="27">
        <f t="shared" si="66"/>
        <v>1.6308870028290873E-2</v>
      </c>
      <c r="Z88" s="27">
        <f t="shared" si="67"/>
        <v>0</v>
      </c>
      <c r="AA88" s="20">
        <f t="shared" si="68"/>
        <v>0.81570000000000009</v>
      </c>
      <c r="AB88" s="21">
        <f t="shared" si="69"/>
        <v>2.0799999999999985E-2</v>
      </c>
    </row>
    <row r="89" spans="1:30" ht="15" customHeight="1">
      <c r="A89" s="212">
        <v>78</v>
      </c>
      <c r="B89" s="185" t="s">
        <v>148</v>
      </c>
      <c r="C89" s="12" t="s">
        <v>149</v>
      </c>
      <c r="D89" s="13" t="s">
        <v>23</v>
      </c>
      <c r="E89" s="77">
        <v>5501140045.5600004</v>
      </c>
      <c r="F89" s="24">
        <f t="shared" si="70"/>
        <v>2.3696273568851945E-2</v>
      </c>
      <c r="G89" s="13" t="s">
        <v>23</v>
      </c>
      <c r="H89" s="32">
        <v>1279.78758197</v>
      </c>
      <c r="I89" s="13" t="s">
        <v>23</v>
      </c>
      <c r="J89" s="32">
        <v>1279.78758197</v>
      </c>
      <c r="K89" s="25">
        <v>502</v>
      </c>
      <c r="L89" s="52">
        <v>2.7599999999999999E-3</v>
      </c>
      <c r="M89" s="52">
        <v>0.14366999999999999</v>
      </c>
      <c r="N89" s="13" t="s">
        <v>23</v>
      </c>
      <c r="O89" s="33">
        <v>5540895267.5</v>
      </c>
      <c r="P89" s="24">
        <f t="shared" si="64"/>
        <v>2.3880443944639777E-2</v>
      </c>
      <c r="Q89" s="13" t="s">
        <v>23</v>
      </c>
      <c r="R89" s="32">
        <v>1284.6004234100001</v>
      </c>
      <c r="S89" s="13" t="s">
        <v>23</v>
      </c>
      <c r="T89" s="32">
        <v>1284.6004234100001</v>
      </c>
      <c r="U89" s="25">
        <v>508</v>
      </c>
      <c r="V89" s="26">
        <v>2.8999999999999998E-3</v>
      </c>
      <c r="W89" s="26">
        <v>0.14796999999999999</v>
      </c>
      <c r="X89" s="27">
        <f t="shared" ref="X89" si="71">((O89-E89)/E89)</f>
        <v>7.2267242082095749E-3</v>
      </c>
      <c r="Y89" s="27">
        <f t="shared" si="66"/>
        <v>3.760656461904063E-3</v>
      </c>
      <c r="Z89" s="27">
        <f t="shared" ref="Z89" si="72">((U89-K89)/K89)</f>
        <v>1.1952191235059761E-2</v>
      </c>
      <c r="AA89" s="20">
        <f t="shared" si="68"/>
        <v>1.3999999999999993E-4</v>
      </c>
      <c r="AB89" s="21">
        <f t="shared" si="69"/>
        <v>4.2999999999999983E-3</v>
      </c>
    </row>
    <row r="90" spans="1:30" ht="16.2" customHeight="1">
      <c r="A90" s="212">
        <v>79</v>
      </c>
      <c r="B90" s="220" t="s">
        <v>150</v>
      </c>
      <c r="C90" s="12" t="s">
        <v>79</v>
      </c>
      <c r="D90" s="13" t="s">
        <v>23</v>
      </c>
      <c r="E90" s="190">
        <v>201258182.74000001</v>
      </c>
      <c r="F90" s="24">
        <f t="shared" si="70"/>
        <v>8.669237497464145E-4</v>
      </c>
      <c r="G90" s="13" t="s">
        <v>23</v>
      </c>
      <c r="H90" s="32">
        <v>12.0242</v>
      </c>
      <c r="I90" s="13" t="s">
        <v>23</v>
      </c>
      <c r="J90" s="32">
        <v>12.055999999999999</v>
      </c>
      <c r="K90" s="25">
        <v>47</v>
      </c>
      <c r="L90" s="52">
        <v>-1.245E-3</v>
      </c>
      <c r="M90" s="52">
        <v>0.125976</v>
      </c>
      <c r="N90" s="13" t="s">
        <v>23</v>
      </c>
      <c r="O90" s="190">
        <v>203419619</v>
      </c>
      <c r="P90" s="24">
        <f t="shared" si="64"/>
        <v>8.767086498209976E-4</v>
      </c>
      <c r="Q90" s="13" t="s">
        <v>23</v>
      </c>
      <c r="R90" s="32">
        <v>12.1533</v>
      </c>
      <c r="S90" s="13" t="s">
        <v>23</v>
      </c>
      <c r="T90" s="32">
        <v>12.2387</v>
      </c>
      <c r="U90" s="25">
        <v>47</v>
      </c>
      <c r="V90" s="26">
        <v>1.0135E-2</v>
      </c>
      <c r="W90" s="26">
        <v>0.132831</v>
      </c>
      <c r="X90" s="27">
        <f t="shared" si="65"/>
        <v>1.0739619281926497E-2</v>
      </c>
      <c r="Y90" s="27">
        <f t="shared" si="66"/>
        <v>1.5154280026542845E-2</v>
      </c>
      <c r="Z90" s="27">
        <f t="shared" si="67"/>
        <v>0</v>
      </c>
      <c r="AA90" s="20">
        <f t="shared" si="68"/>
        <v>1.1379999999999999E-2</v>
      </c>
      <c r="AB90" s="21">
        <f t="shared" si="69"/>
        <v>6.855E-3</v>
      </c>
    </row>
    <row r="91" spans="1:30" ht="16.2" customHeight="1">
      <c r="A91" s="212">
        <v>80</v>
      </c>
      <c r="B91" s="220" t="s">
        <v>151</v>
      </c>
      <c r="C91" s="12" t="s">
        <v>81</v>
      </c>
      <c r="D91" s="13" t="s">
        <v>23</v>
      </c>
      <c r="E91" s="77">
        <v>2204420043.4025602</v>
      </c>
      <c r="F91" s="24">
        <f t="shared" si="70"/>
        <v>9.4955845472954169E-3</v>
      </c>
      <c r="G91" s="13" t="s">
        <v>23</v>
      </c>
      <c r="H91" s="77">
        <v>5095.8149942586897</v>
      </c>
      <c r="I91" s="13" t="s">
        <v>23</v>
      </c>
      <c r="J91" s="77">
        <v>5095.8149942586897</v>
      </c>
      <c r="K91" s="25">
        <v>1201</v>
      </c>
      <c r="L91" s="52">
        <v>0.11775720686431719</v>
      </c>
      <c r="M91" s="52">
        <v>0.10097275215130454</v>
      </c>
      <c r="N91" s="13" t="s">
        <v>23</v>
      </c>
      <c r="O91" s="77">
        <v>2180269092.6300001</v>
      </c>
      <c r="P91" s="24">
        <f t="shared" si="64"/>
        <v>9.396639231961686E-3</v>
      </c>
      <c r="Q91" s="13" t="s">
        <v>23</v>
      </c>
      <c r="R91" s="77">
        <v>5122.83</v>
      </c>
      <c r="S91" s="13" t="s">
        <v>23</v>
      </c>
      <c r="T91" s="77">
        <v>5122.83</v>
      </c>
      <c r="U91" s="25">
        <v>1203</v>
      </c>
      <c r="V91" s="26">
        <v>0.27642311366757988</v>
      </c>
      <c r="W91" s="26">
        <v>0.10607671290293255</v>
      </c>
      <c r="X91" s="27">
        <f t="shared" si="65"/>
        <v>-1.0955693695872367E-2</v>
      </c>
      <c r="Y91" s="27">
        <f t="shared" si="66"/>
        <v>5.3014102301098594E-3</v>
      </c>
      <c r="Z91" s="27">
        <f t="shared" si="67"/>
        <v>1.6652789342214821E-3</v>
      </c>
      <c r="AA91" s="20">
        <f t="shared" si="68"/>
        <v>0.1586659068032627</v>
      </c>
      <c r="AB91" s="21">
        <f t="shared" si="69"/>
        <v>5.1039607516280144E-3</v>
      </c>
    </row>
    <row r="92" spans="1:30" ht="15.6" customHeight="1">
      <c r="A92" s="212">
        <v>81</v>
      </c>
      <c r="B92" s="220" t="s">
        <v>152</v>
      </c>
      <c r="C92" s="12" t="s">
        <v>83</v>
      </c>
      <c r="D92" s="13" t="s">
        <v>23</v>
      </c>
      <c r="E92" s="77">
        <v>368525463.93000001</v>
      </c>
      <c r="F92" s="24">
        <f t="shared" si="70"/>
        <v>1.5874309939485278E-3</v>
      </c>
      <c r="G92" s="13" t="s">
        <v>23</v>
      </c>
      <c r="H92" s="63">
        <v>117.11</v>
      </c>
      <c r="I92" s="13" t="s">
        <v>23</v>
      </c>
      <c r="J92" s="63">
        <v>117.11</v>
      </c>
      <c r="K92" s="25">
        <v>102</v>
      </c>
      <c r="L92" s="52">
        <v>1.5E-3</v>
      </c>
      <c r="M92" s="52">
        <v>0.12570000000000001</v>
      </c>
      <c r="N92" s="13" t="s">
        <v>23</v>
      </c>
      <c r="O92" s="77">
        <v>369375433.32999998</v>
      </c>
      <c r="P92" s="24">
        <f t="shared" si="64"/>
        <v>1.5919538096853391E-3</v>
      </c>
      <c r="Q92" s="13" t="s">
        <v>23</v>
      </c>
      <c r="R92" s="63">
        <v>117.36</v>
      </c>
      <c r="S92" s="13" t="s">
        <v>23</v>
      </c>
      <c r="T92" s="63">
        <v>117.36</v>
      </c>
      <c r="U92" s="25">
        <v>102</v>
      </c>
      <c r="V92" s="52">
        <v>2.0999999999999999E-3</v>
      </c>
      <c r="W92" s="52">
        <v>0.12570000000000001</v>
      </c>
      <c r="X92" s="27">
        <f t="shared" si="65"/>
        <v>2.3064061596607191E-3</v>
      </c>
      <c r="Y92" s="27">
        <f t="shared" si="66"/>
        <v>2.1347451114336947E-3</v>
      </c>
      <c r="Z92" s="27">
        <f t="shared" si="67"/>
        <v>0</v>
      </c>
      <c r="AA92" s="20">
        <f t="shared" si="68"/>
        <v>5.9999999999999984E-4</v>
      </c>
      <c r="AB92" s="21">
        <f t="shared" si="69"/>
        <v>0</v>
      </c>
    </row>
    <row r="93" spans="1:30" ht="13.5" customHeight="1">
      <c r="A93" s="212">
        <v>82</v>
      </c>
      <c r="B93" s="220" t="s">
        <v>153</v>
      </c>
      <c r="C93" s="12" t="s">
        <v>33</v>
      </c>
      <c r="D93" s="13" t="s">
        <v>23</v>
      </c>
      <c r="E93" s="77">
        <v>1090573608.8900001</v>
      </c>
      <c r="F93" s="24">
        <f t="shared" si="70"/>
        <v>4.6976681868125198E-3</v>
      </c>
      <c r="G93" s="13" t="s">
        <v>23</v>
      </c>
      <c r="H93" s="63">
        <v>1.62</v>
      </c>
      <c r="I93" s="13" t="s">
        <v>23</v>
      </c>
      <c r="J93" s="63">
        <v>1.62</v>
      </c>
      <c r="K93" s="25">
        <v>3391</v>
      </c>
      <c r="L93" s="52">
        <v>8.031136096868785E-4</v>
      </c>
      <c r="M93" s="52">
        <v>0.10478741211918319</v>
      </c>
      <c r="N93" s="13" t="s">
        <v>23</v>
      </c>
      <c r="O93" s="77">
        <v>1139651387.8199999</v>
      </c>
      <c r="P93" s="24">
        <f t="shared" si="64"/>
        <v>4.9117299225808608E-3</v>
      </c>
      <c r="Q93" s="13" t="s">
        <v>23</v>
      </c>
      <c r="R93" s="63">
        <v>1.6607000000000001</v>
      </c>
      <c r="S93" s="13" t="s">
        <v>23</v>
      </c>
      <c r="T93" s="63">
        <v>1.6607000000000001</v>
      </c>
      <c r="U93" s="25">
        <v>3415</v>
      </c>
      <c r="V93" s="52">
        <v>2.5123456790123511E-2</v>
      </c>
      <c r="W93" s="52">
        <v>0.1320388349514563</v>
      </c>
      <c r="X93" s="27">
        <f t="shared" si="65"/>
        <v>4.5001803206985568E-2</v>
      </c>
      <c r="Y93" s="27">
        <f t="shared" si="66"/>
        <v>2.5123456790123431E-2</v>
      </c>
      <c r="Z93" s="27">
        <f t="shared" si="67"/>
        <v>7.0775582424063696E-3</v>
      </c>
      <c r="AA93" s="20">
        <f t="shared" si="68"/>
        <v>2.4320343180436632E-2</v>
      </c>
      <c r="AB93" s="21">
        <f t="shared" si="69"/>
        <v>2.7251422832273109E-2</v>
      </c>
    </row>
    <row r="94" spans="1:30" ht="15" customHeight="1">
      <c r="A94" s="212">
        <v>83</v>
      </c>
      <c r="B94" s="220" t="s">
        <v>154</v>
      </c>
      <c r="C94" s="12" t="s">
        <v>33</v>
      </c>
      <c r="D94" s="13" t="s">
        <v>23</v>
      </c>
      <c r="E94" s="77">
        <v>275569151.74000001</v>
      </c>
      <c r="F94" s="24">
        <f t="shared" si="70"/>
        <v>1.1870197727538096E-3</v>
      </c>
      <c r="G94" s="13" t="s">
        <v>23</v>
      </c>
      <c r="H94" s="63">
        <v>1.0912999999999999</v>
      </c>
      <c r="I94" s="13" t="s">
        <v>23</v>
      </c>
      <c r="J94" s="63">
        <v>1.0912999999999999</v>
      </c>
      <c r="K94" s="25">
        <v>341</v>
      </c>
      <c r="L94" s="52">
        <v>1.7440793097118767E-3</v>
      </c>
      <c r="M94" s="52">
        <v>0.11501468057102349</v>
      </c>
      <c r="N94" s="13" t="s">
        <v>23</v>
      </c>
      <c r="O94" s="77">
        <v>294873511.87</v>
      </c>
      <c r="P94" s="24">
        <f t="shared" si="64"/>
        <v>1.2708614819474399E-3</v>
      </c>
      <c r="Q94" s="13" t="s">
        <v>23</v>
      </c>
      <c r="R94" s="63">
        <v>1.1160000000000001</v>
      </c>
      <c r="S94" s="13" t="s">
        <v>23</v>
      </c>
      <c r="T94" s="63">
        <v>1.1160000000000001</v>
      </c>
      <c r="U94" s="25">
        <v>350</v>
      </c>
      <c r="V94" s="52">
        <v>2.2633556308989444E-2</v>
      </c>
      <c r="W94" s="52">
        <v>0.14002227396982891</v>
      </c>
      <c r="X94" s="27">
        <f t="shared" ref="X94" si="73">((O94-E94)/E94)</f>
        <v>7.00526891638934E-2</v>
      </c>
      <c r="Y94" s="27">
        <f t="shared" ref="Y94" si="74">((T94-J94)/J94)</f>
        <v>2.2633556308989434E-2</v>
      </c>
      <c r="Z94" s="27">
        <f t="shared" ref="Z94" si="75">((U94-K94)/K94)</f>
        <v>2.6392961876832845E-2</v>
      </c>
      <c r="AA94" s="20">
        <f t="shared" ref="AA94" si="76">V94-L94</f>
        <v>2.0889476999277568E-2</v>
      </c>
      <c r="AB94" s="21">
        <f t="shared" ref="AB94" si="77">W94-M94</f>
        <v>2.5007593398805428E-2</v>
      </c>
    </row>
    <row r="95" spans="1:30" ht="15.6" customHeight="1">
      <c r="A95" s="212">
        <v>84</v>
      </c>
      <c r="B95" s="220" t="s">
        <v>155</v>
      </c>
      <c r="C95" s="12" t="s">
        <v>35</v>
      </c>
      <c r="D95" s="13" t="s">
        <v>23</v>
      </c>
      <c r="E95" s="77">
        <v>306368428.44</v>
      </c>
      <c r="F95" s="24">
        <f t="shared" si="70"/>
        <v>1.3196882887998636E-3</v>
      </c>
      <c r="G95" s="13" t="s">
        <v>23</v>
      </c>
      <c r="H95" s="63">
        <v>160.56829999999999</v>
      </c>
      <c r="I95" s="13" t="s">
        <v>23</v>
      </c>
      <c r="J95" s="63">
        <v>160.56829999999999</v>
      </c>
      <c r="K95" s="25">
        <v>603</v>
      </c>
      <c r="L95" s="52">
        <v>6.4099999999999997E-4</v>
      </c>
      <c r="M95" s="52">
        <v>0.1671</v>
      </c>
      <c r="N95" s="13" t="s">
        <v>23</v>
      </c>
      <c r="O95" s="77">
        <v>334016217.44</v>
      </c>
      <c r="P95" s="24">
        <f t="shared" si="64"/>
        <v>1.439560787940219E-3</v>
      </c>
      <c r="Q95" s="13" t="s">
        <v>23</v>
      </c>
      <c r="R95" s="63">
        <v>160.5607</v>
      </c>
      <c r="S95" s="13" t="s">
        <v>23</v>
      </c>
      <c r="T95" s="63">
        <v>160.5607</v>
      </c>
      <c r="U95" s="25">
        <v>628</v>
      </c>
      <c r="V95" s="52">
        <v>6.4099999999999997E-4</v>
      </c>
      <c r="W95" s="52">
        <v>0.1678</v>
      </c>
      <c r="X95" s="27">
        <f t="shared" si="65"/>
        <v>9.0243597033741407E-2</v>
      </c>
      <c r="Y95" s="27">
        <f t="shared" si="66"/>
        <v>-4.7331883067806654E-5</v>
      </c>
      <c r="Z95" s="27">
        <f t="shared" si="67"/>
        <v>4.1459369817578771E-2</v>
      </c>
      <c r="AA95" s="20">
        <f t="shared" si="68"/>
        <v>0</v>
      </c>
      <c r="AB95" s="21">
        <f t="shared" si="69"/>
        <v>7.0000000000000617E-4</v>
      </c>
    </row>
    <row r="96" spans="1:30" ht="15" customHeight="1">
      <c r="A96" s="212">
        <v>85</v>
      </c>
      <c r="B96" s="220" t="s">
        <v>156</v>
      </c>
      <c r="C96" s="12" t="s">
        <v>86</v>
      </c>
      <c r="D96" s="13" t="s">
        <v>23</v>
      </c>
      <c r="E96" s="77">
        <v>3520722886.9499998</v>
      </c>
      <c r="F96" s="24">
        <f t="shared" si="70"/>
        <v>1.5165586041864285E-2</v>
      </c>
      <c r="G96" s="13" t="s">
        <v>23</v>
      </c>
      <c r="H96" s="32">
        <v>1451.7412260000001</v>
      </c>
      <c r="I96" s="13" t="s">
        <v>23</v>
      </c>
      <c r="J96" s="32">
        <v>1451.7412260000001</v>
      </c>
      <c r="K96" s="25">
        <v>322</v>
      </c>
      <c r="L96" s="52">
        <v>3.3E-3</v>
      </c>
      <c r="M96" s="52">
        <v>0.163964</v>
      </c>
      <c r="N96" s="13" t="s">
        <v>23</v>
      </c>
      <c r="O96" s="33">
        <v>3527675181.0500002</v>
      </c>
      <c r="P96" s="24">
        <f t="shared" si="64"/>
        <v>1.520376136868779E-2</v>
      </c>
      <c r="Q96" s="13" t="s">
        <v>23</v>
      </c>
      <c r="R96" s="32">
        <v>1456.5016089999999</v>
      </c>
      <c r="S96" s="13" t="s">
        <v>23</v>
      </c>
      <c r="T96" s="32">
        <v>1456.5016089999999</v>
      </c>
      <c r="U96" s="25">
        <v>321</v>
      </c>
      <c r="V96" s="26">
        <v>3.2790850839967689E-3</v>
      </c>
      <c r="W96" s="26">
        <v>0.16753331029156052</v>
      </c>
      <c r="X96" s="27">
        <f t="shared" si="65"/>
        <v>1.9746780201787338E-3</v>
      </c>
      <c r="Y96" s="27">
        <f t="shared" si="66"/>
        <v>3.2790850839967945E-3</v>
      </c>
      <c r="Z96" s="27">
        <f t="shared" si="67"/>
        <v>-3.105590062111801E-3</v>
      </c>
      <c r="AA96" s="20">
        <f t="shared" si="68"/>
        <v>-2.0914916003231081E-5</v>
      </c>
      <c r="AB96" s="21">
        <f t="shared" si="69"/>
        <v>3.5693102915605179E-3</v>
      </c>
    </row>
    <row r="97" spans="1:28" ht="14.4" customHeight="1">
      <c r="A97" s="212">
        <v>86</v>
      </c>
      <c r="B97" s="220" t="s">
        <v>157</v>
      </c>
      <c r="C97" s="12" t="s">
        <v>88</v>
      </c>
      <c r="D97" s="13" t="s">
        <v>23</v>
      </c>
      <c r="E97" s="77">
        <v>155898255.96000001</v>
      </c>
      <c r="F97" s="24">
        <f t="shared" si="70"/>
        <v>6.7153493485712628E-4</v>
      </c>
      <c r="G97" s="13" t="s">
        <v>23</v>
      </c>
      <c r="H97" s="32">
        <v>1057.82</v>
      </c>
      <c r="I97" s="13" t="s">
        <v>23</v>
      </c>
      <c r="J97" s="32">
        <v>1067.26</v>
      </c>
      <c r="K97" s="25">
        <v>70</v>
      </c>
      <c r="L97" s="52">
        <v>7.1000000000000004E-3</v>
      </c>
      <c r="M97" s="52">
        <v>8.4699999999999998E-2</v>
      </c>
      <c r="N97" s="13" t="s">
        <v>23</v>
      </c>
      <c r="O97" s="77">
        <v>156576440.78</v>
      </c>
      <c r="P97" s="24">
        <f t="shared" si="64"/>
        <v>6.7482143888004823E-4</v>
      </c>
      <c r="Q97" s="13" t="s">
        <v>23</v>
      </c>
      <c r="R97" s="32">
        <v>1062.94</v>
      </c>
      <c r="S97" s="13" t="s">
        <v>23</v>
      </c>
      <c r="T97" s="32">
        <v>1073.5999999999999</v>
      </c>
      <c r="U97" s="25">
        <v>70</v>
      </c>
      <c r="V97" s="52">
        <v>5.8999999999999999E-3</v>
      </c>
      <c r="W97" s="52">
        <v>9.06E-2</v>
      </c>
      <c r="X97" s="27">
        <f t="shared" si="65"/>
        <v>4.3501757978229071E-3</v>
      </c>
      <c r="Y97" s="27">
        <f t="shared" si="66"/>
        <v>5.9404456271198378E-3</v>
      </c>
      <c r="Z97" s="27">
        <f t="shared" si="67"/>
        <v>0</v>
      </c>
      <c r="AA97" s="20">
        <f t="shared" si="68"/>
        <v>-1.2000000000000005E-3</v>
      </c>
      <c r="AB97" s="21">
        <f t="shared" si="69"/>
        <v>5.9000000000000025E-3</v>
      </c>
    </row>
    <row r="98" spans="1:28" ht="15" customHeight="1">
      <c r="A98" s="212">
        <v>87</v>
      </c>
      <c r="B98" s="220" t="s">
        <v>158</v>
      </c>
      <c r="C98" s="12" t="s">
        <v>91</v>
      </c>
      <c r="D98" s="13" t="s">
        <v>23</v>
      </c>
      <c r="E98" s="77">
        <v>806081290.90999997</v>
      </c>
      <c r="F98" s="24">
        <f t="shared" si="70"/>
        <v>3.4722116924751456E-3</v>
      </c>
      <c r="G98" s="13" t="s">
        <v>23</v>
      </c>
      <c r="H98" s="64">
        <v>1.2351300000000001</v>
      </c>
      <c r="I98" s="13" t="s">
        <v>23</v>
      </c>
      <c r="J98" s="64">
        <v>1.2351300000000001</v>
      </c>
      <c r="K98" s="25">
        <v>70</v>
      </c>
      <c r="L98" s="52">
        <v>6.4000000000000005E-4</v>
      </c>
      <c r="M98" s="52">
        <v>0.13339999999999999</v>
      </c>
      <c r="N98" s="13" t="s">
        <v>23</v>
      </c>
      <c r="O98" s="33">
        <v>804150874.80999994</v>
      </c>
      <c r="P98" s="24">
        <f t="shared" si="64"/>
        <v>3.4657720389646837E-3</v>
      </c>
      <c r="Q98" s="13" t="s">
        <v>23</v>
      </c>
      <c r="R98" s="64">
        <v>1.2332700000000001</v>
      </c>
      <c r="S98" s="13" t="s">
        <v>23</v>
      </c>
      <c r="T98" s="64">
        <v>1.2332700000000001</v>
      </c>
      <c r="U98" s="25">
        <v>72</v>
      </c>
      <c r="V98" s="26">
        <v>-1.9419999999999999E-3</v>
      </c>
      <c r="W98" s="26">
        <v>0.12740000000000001</v>
      </c>
      <c r="X98" s="27">
        <f t="shared" si="65"/>
        <v>-2.3948156616074561E-3</v>
      </c>
      <c r="Y98" s="27">
        <f t="shared" si="66"/>
        <v>-1.5059143571931478E-3</v>
      </c>
      <c r="Z98" s="27">
        <f t="shared" si="67"/>
        <v>2.8571428571428571E-2</v>
      </c>
      <c r="AA98" s="20">
        <f t="shared" si="68"/>
        <v>-2.5820000000000001E-3</v>
      </c>
      <c r="AB98" s="21">
        <f t="shared" si="69"/>
        <v>-5.9999999999999776E-3</v>
      </c>
    </row>
    <row r="99" spans="1:28" ht="15" customHeight="1">
      <c r="A99" s="212">
        <v>88</v>
      </c>
      <c r="B99" s="220" t="s">
        <v>159</v>
      </c>
      <c r="C99" s="12" t="s">
        <v>37</v>
      </c>
      <c r="D99" s="13" t="s">
        <v>23</v>
      </c>
      <c r="E99" s="77">
        <v>1132530079.6199999</v>
      </c>
      <c r="F99" s="24">
        <f t="shared" si="70"/>
        <v>4.8783965449651244E-3</v>
      </c>
      <c r="G99" s="13" t="s">
        <v>23</v>
      </c>
      <c r="H99" s="63">
        <v>4.04</v>
      </c>
      <c r="I99" s="13" t="s">
        <v>23</v>
      </c>
      <c r="J99" s="63">
        <v>4.0599999999999996</v>
      </c>
      <c r="K99" s="57">
        <v>857</v>
      </c>
      <c r="L99" s="58">
        <v>3.0800000000000001E-2</v>
      </c>
      <c r="M99" s="58">
        <v>0.1643</v>
      </c>
      <c r="N99" s="13" t="s">
        <v>23</v>
      </c>
      <c r="O99" s="77">
        <v>1158681687.8</v>
      </c>
      <c r="P99" s="24">
        <f t="shared" si="64"/>
        <v>4.9937477175367858E-3</v>
      </c>
      <c r="Q99" s="13" t="s">
        <v>23</v>
      </c>
      <c r="R99" s="63">
        <v>4.07</v>
      </c>
      <c r="S99" s="13" t="s">
        <v>23</v>
      </c>
      <c r="T99" s="63">
        <v>4.09</v>
      </c>
      <c r="U99" s="57">
        <v>860</v>
      </c>
      <c r="V99" s="58">
        <v>3.7999999999999999E-2</v>
      </c>
      <c r="W99" s="58">
        <v>0.17069999999999999</v>
      </c>
      <c r="X99" s="27">
        <f>((O99-E99)/E99)</f>
        <v>2.3091314438884281E-2</v>
      </c>
      <c r="Y99" s="27">
        <f>((T99-J99)/J99)</f>
        <v>7.3891625615764168E-3</v>
      </c>
      <c r="Z99" s="27">
        <f>((U99-K99)/K99)</f>
        <v>3.5005834305717621E-3</v>
      </c>
      <c r="AA99" s="20">
        <f>V99-L99</f>
        <v>7.1999999999999981E-3</v>
      </c>
      <c r="AB99" s="21">
        <f>W99-M99</f>
        <v>6.399999999999989E-3</v>
      </c>
    </row>
    <row r="100" spans="1:28" ht="14.4" customHeight="1">
      <c r="A100" s="212">
        <v>89</v>
      </c>
      <c r="B100" s="220" t="s">
        <v>160</v>
      </c>
      <c r="C100" s="12" t="s">
        <v>39</v>
      </c>
      <c r="D100" s="13" t="s">
        <v>23</v>
      </c>
      <c r="E100" s="64">
        <v>11714163810.139999</v>
      </c>
      <c r="F100" s="24">
        <f t="shared" si="70"/>
        <v>5.0459000857369631E-2</v>
      </c>
      <c r="G100" s="13" t="s">
        <v>23</v>
      </c>
      <c r="H100" s="64">
        <v>1788.85</v>
      </c>
      <c r="I100" s="13" t="s">
        <v>23</v>
      </c>
      <c r="J100" s="64">
        <v>1788.85</v>
      </c>
      <c r="K100" s="25">
        <v>2328</v>
      </c>
      <c r="L100" s="52">
        <v>2.7000000000000001E-3</v>
      </c>
      <c r="M100" s="52">
        <v>7.3599999999999999E-2</v>
      </c>
      <c r="N100" s="13" t="s">
        <v>23</v>
      </c>
      <c r="O100" s="64">
        <v>11740515069.049999</v>
      </c>
      <c r="P100" s="24">
        <f t="shared" si="64"/>
        <v>5.0599893781090512E-2</v>
      </c>
      <c r="Q100" s="13" t="s">
        <v>23</v>
      </c>
      <c r="R100" s="64">
        <v>1793.64</v>
      </c>
      <c r="S100" s="13" t="s">
        <v>23</v>
      </c>
      <c r="T100" s="64">
        <v>1793.64</v>
      </c>
      <c r="U100" s="25">
        <v>2334</v>
      </c>
      <c r="V100" s="52">
        <v>2.7000000000000001E-3</v>
      </c>
      <c r="W100" s="52">
        <v>7.6499999999999999E-2</v>
      </c>
      <c r="X100" s="27">
        <f t="shared" si="65"/>
        <v>2.2495211213616208E-3</v>
      </c>
      <c r="Y100" s="27">
        <f t="shared" si="66"/>
        <v>2.6776979623781712E-3</v>
      </c>
      <c r="Z100" s="27">
        <f t="shared" si="67"/>
        <v>2.5773195876288659E-3</v>
      </c>
      <c r="AA100" s="20">
        <f t="shared" si="68"/>
        <v>0</v>
      </c>
      <c r="AB100" s="21">
        <f t="shared" si="69"/>
        <v>2.8999999999999998E-3</v>
      </c>
    </row>
    <row r="101" spans="1:28" ht="13.95" customHeight="1">
      <c r="A101" s="212">
        <v>90</v>
      </c>
      <c r="B101" s="220" t="s">
        <v>161</v>
      </c>
      <c r="C101" s="12" t="s">
        <v>101</v>
      </c>
      <c r="D101" s="13" t="s">
        <v>23</v>
      </c>
      <c r="E101" s="77">
        <v>23622980.899999999</v>
      </c>
      <c r="F101" s="24">
        <f t="shared" si="70"/>
        <v>1.0175647470926741E-4</v>
      </c>
      <c r="G101" s="13" t="s">
        <v>23</v>
      </c>
      <c r="H101" s="63">
        <v>0.72160000000000002</v>
      </c>
      <c r="I101" s="13" t="s">
        <v>23</v>
      </c>
      <c r="J101" s="63">
        <v>0.72160000000000002</v>
      </c>
      <c r="K101" s="25">
        <v>744</v>
      </c>
      <c r="L101" s="52">
        <v>2.2000000000000001E-3</v>
      </c>
      <c r="M101" s="52">
        <v>-1.0693720866465627E-2</v>
      </c>
      <c r="N101" s="13" t="s">
        <v>23</v>
      </c>
      <c r="O101" s="33">
        <v>23673424.030000001</v>
      </c>
      <c r="P101" s="24">
        <f t="shared" si="64"/>
        <v>1.0202897694927479E-4</v>
      </c>
      <c r="Q101" s="13" t="s">
        <v>23</v>
      </c>
      <c r="R101" s="63">
        <v>0.72309999999999997</v>
      </c>
      <c r="S101" s="13" t="s">
        <v>23</v>
      </c>
      <c r="T101" s="63">
        <v>0.72309999999999997</v>
      </c>
      <c r="U101" s="25">
        <v>744</v>
      </c>
      <c r="V101" s="52">
        <v>2.0999999999999999E-3</v>
      </c>
      <c r="W101" s="52">
        <v>-8.6E-3</v>
      </c>
      <c r="X101" s="27">
        <f t="shared" si="65"/>
        <v>2.1353414377946979E-3</v>
      </c>
      <c r="Y101" s="27">
        <f t="shared" si="66"/>
        <v>2.0787139689577962E-3</v>
      </c>
      <c r="Z101" s="27">
        <f t="shared" si="67"/>
        <v>0</v>
      </c>
      <c r="AA101" s="20">
        <f t="shared" si="68"/>
        <v>-1.0000000000000026E-4</v>
      </c>
      <c r="AB101" s="21">
        <f t="shared" si="69"/>
        <v>2.093720866465627E-3</v>
      </c>
    </row>
    <row r="102" spans="1:28" ht="15.6" customHeight="1">
      <c r="A102" s="212">
        <v>91</v>
      </c>
      <c r="B102" s="220" t="s">
        <v>162</v>
      </c>
      <c r="C102" s="12" t="s">
        <v>45</v>
      </c>
      <c r="D102" s="13" t="s">
        <v>23</v>
      </c>
      <c r="E102" s="77">
        <v>13899680996.26</v>
      </c>
      <c r="F102" s="24">
        <f t="shared" si="70"/>
        <v>5.987316095924268E-2</v>
      </c>
      <c r="G102" s="13" t="s">
        <v>23</v>
      </c>
      <c r="H102" s="63">
        <v>1</v>
      </c>
      <c r="I102" s="13" t="s">
        <v>23</v>
      </c>
      <c r="J102" s="63">
        <v>1</v>
      </c>
      <c r="K102" s="25">
        <v>7773</v>
      </c>
      <c r="L102" s="52">
        <v>0.06</v>
      </c>
      <c r="M102" s="52">
        <v>0.06</v>
      </c>
      <c r="N102" s="13" t="s">
        <v>23</v>
      </c>
      <c r="O102" s="33">
        <v>14137629202.459999</v>
      </c>
      <c r="P102" s="24">
        <f t="shared" si="64"/>
        <v>6.0931103256852588E-2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7973</v>
      </c>
      <c r="V102" s="26">
        <v>0.06</v>
      </c>
      <c r="W102" s="26">
        <v>0.06</v>
      </c>
      <c r="X102" s="27">
        <f t="shared" si="65"/>
        <v>1.7118968864395075E-2</v>
      </c>
      <c r="Y102" s="27">
        <f t="shared" si="66"/>
        <v>0</v>
      </c>
      <c r="Z102" s="27">
        <f t="shared" si="67"/>
        <v>2.5730091341824263E-2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12">
        <v>92</v>
      </c>
      <c r="B103" s="220" t="s">
        <v>163</v>
      </c>
      <c r="C103" s="12" t="s">
        <v>164</v>
      </c>
      <c r="D103" s="13" t="s">
        <v>23</v>
      </c>
      <c r="E103" s="77">
        <v>2180381750.1500001</v>
      </c>
      <c r="F103" s="24">
        <f t="shared" si="70"/>
        <v>9.3920391061098774E-3</v>
      </c>
      <c r="G103" s="13" t="s">
        <v>23</v>
      </c>
      <c r="H103" s="77">
        <v>296.23</v>
      </c>
      <c r="I103" s="13" t="s">
        <v>23</v>
      </c>
      <c r="J103" s="77">
        <v>296.23</v>
      </c>
      <c r="K103" s="25">
        <v>583</v>
      </c>
      <c r="L103" s="189">
        <v>3.0000000000000001E-3</v>
      </c>
      <c r="M103" s="189">
        <v>0.14710000000000001</v>
      </c>
      <c r="N103" s="13" t="s">
        <v>23</v>
      </c>
      <c r="O103" s="77">
        <v>2164533779.1399999</v>
      </c>
      <c r="P103" s="24">
        <f t="shared" si="64"/>
        <v>9.3288223443274212E-3</v>
      </c>
      <c r="Q103" s="13" t="s">
        <v>23</v>
      </c>
      <c r="R103" s="77">
        <v>297.27999999999997</v>
      </c>
      <c r="S103" s="13" t="s">
        <v>23</v>
      </c>
      <c r="T103" s="77">
        <v>297.27999999999997</v>
      </c>
      <c r="U103" s="25">
        <v>575</v>
      </c>
      <c r="V103" s="189">
        <v>3.0000000000000001E-3</v>
      </c>
      <c r="W103" s="189">
        <v>0.14560000000000001</v>
      </c>
      <c r="X103" s="27">
        <f t="shared" si="65"/>
        <v>-7.2684386616747101E-3</v>
      </c>
      <c r="Y103" s="27">
        <f t="shared" si="66"/>
        <v>3.5445430915165732E-3</v>
      </c>
      <c r="Z103" s="27">
        <f t="shared" si="67"/>
        <v>-1.3722126929674099E-2</v>
      </c>
      <c r="AA103" s="20">
        <f t="shared" si="68"/>
        <v>0</v>
      </c>
      <c r="AB103" s="21">
        <f t="shared" si="69"/>
        <v>-1.5000000000000013E-3</v>
      </c>
    </row>
    <row r="104" spans="1:28" ht="13.95" customHeight="1">
      <c r="A104" s="212">
        <v>93</v>
      </c>
      <c r="B104" s="220" t="s">
        <v>165</v>
      </c>
      <c r="C104" s="12" t="s">
        <v>49</v>
      </c>
      <c r="D104" s="13" t="s">
        <v>23</v>
      </c>
      <c r="E104" s="77">
        <v>741385341.58000004</v>
      </c>
      <c r="F104" s="24">
        <f t="shared" si="70"/>
        <v>3.1935325638902268E-3</v>
      </c>
      <c r="G104" s="13" t="s">
        <v>23</v>
      </c>
      <c r="H104" s="63">
        <v>113.48533999999999</v>
      </c>
      <c r="I104" s="13" t="s">
        <v>23</v>
      </c>
      <c r="J104" s="63">
        <v>113.48533999999999</v>
      </c>
      <c r="K104" s="57">
        <v>209</v>
      </c>
      <c r="L104" s="58">
        <v>0.14899999999999999</v>
      </c>
      <c r="M104" s="58">
        <v>0.17050000000000001</v>
      </c>
      <c r="N104" s="13" t="s">
        <v>23</v>
      </c>
      <c r="O104" s="33">
        <v>747472451.38</v>
      </c>
      <c r="P104" s="24">
        <f t="shared" si="64"/>
        <v>3.2214963672100431E-3</v>
      </c>
      <c r="Q104" s="13" t="s">
        <v>23</v>
      </c>
      <c r="R104" s="63">
        <v>115.69</v>
      </c>
      <c r="S104" s="13" t="s">
        <v>23</v>
      </c>
      <c r="T104" s="63">
        <v>115.69</v>
      </c>
      <c r="U104" s="57">
        <v>197</v>
      </c>
      <c r="V104" s="58">
        <v>0.1484</v>
      </c>
      <c r="W104" s="58">
        <v>0.1699</v>
      </c>
      <c r="X104" s="27">
        <f t="shared" si="65"/>
        <v>8.2104534020424995E-3</v>
      </c>
      <c r="Y104" s="27">
        <f t="shared" si="66"/>
        <v>1.9426826407710495E-2</v>
      </c>
      <c r="Z104" s="27">
        <f t="shared" si="67"/>
        <v>-5.7416267942583733E-2</v>
      </c>
      <c r="AA104" s="20">
        <f t="shared" si="68"/>
        <v>-5.9999999999998943E-4</v>
      </c>
      <c r="AB104" s="21">
        <f t="shared" si="69"/>
        <v>-6.0000000000001719E-4</v>
      </c>
    </row>
    <row r="105" spans="1:28" ht="15.6" customHeight="1">
      <c r="A105" s="212">
        <v>94</v>
      </c>
      <c r="B105" s="185" t="s">
        <v>166</v>
      </c>
      <c r="C105" s="65" t="s">
        <v>53</v>
      </c>
      <c r="D105" s="13" t="s">
        <v>23</v>
      </c>
      <c r="E105" s="77">
        <v>1559432403.9000001</v>
      </c>
      <c r="F105" s="24">
        <f t="shared" si="70"/>
        <v>6.7172870621193467E-3</v>
      </c>
      <c r="G105" s="13" t="s">
        <v>23</v>
      </c>
      <c r="H105" s="63">
        <v>114.2591</v>
      </c>
      <c r="I105" s="13" t="s">
        <v>23</v>
      </c>
      <c r="J105" s="63">
        <v>114.965</v>
      </c>
      <c r="K105" s="25">
        <v>4994</v>
      </c>
      <c r="L105" s="52">
        <v>1.6000000000000001E-3</v>
      </c>
      <c r="M105" s="52">
        <v>0.1143</v>
      </c>
      <c r="N105" s="13" t="s">
        <v>23</v>
      </c>
      <c r="O105" s="33">
        <v>1570219545.0599999</v>
      </c>
      <c r="P105" s="24">
        <f t="shared" si="64"/>
        <v>6.7674153753679656E-3</v>
      </c>
      <c r="Q105" s="13" t="s">
        <v>23</v>
      </c>
      <c r="R105" s="63">
        <v>116.22369999999999</v>
      </c>
      <c r="S105" s="13" t="s">
        <v>23</v>
      </c>
      <c r="T105" s="63">
        <v>116.98139999999999</v>
      </c>
      <c r="U105" s="25">
        <v>5112</v>
      </c>
      <c r="V105" s="26">
        <v>1.6500000000000001E-2</v>
      </c>
      <c r="W105" s="26">
        <v>0.1333911530585086</v>
      </c>
      <c r="X105" s="27">
        <f t="shared" si="65"/>
        <v>6.9173509111534288E-3</v>
      </c>
      <c r="Y105" s="27">
        <f t="shared" si="66"/>
        <v>1.7539251076414474E-2</v>
      </c>
      <c r="Z105" s="27">
        <f t="shared" si="67"/>
        <v>2.3628354024829795E-2</v>
      </c>
      <c r="AA105" s="20">
        <f t="shared" si="68"/>
        <v>1.49E-2</v>
      </c>
      <c r="AB105" s="21">
        <f t="shared" si="69"/>
        <v>1.90911530585086E-2</v>
      </c>
    </row>
    <row r="106" spans="1:28" ht="13.2" customHeight="1">
      <c r="A106" s="212">
        <v>95</v>
      </c>
      <c r="B106" s="220" t="s">
        <v>167</v>
      </c>
      <c r="C106" s="12" t="s">
        <v>22</v>
      </c>
      <c r="D106" s="13" t="s">
        <v>23</v>
      </c>
      <c r="E106" s="36">
        <v>1850608765.47</v>
      </c>
      <c r="F106" s="15">
        <f t="shared" si="70"/>
        <v>7.9715352113033568E-3</v>
      </c>
      <c r="G106" s="13" t="s">
        <v>23</v>
      </c>
      <c r="H106" s="66">
        <v>424.67989999999998</v>
      </c>
      <c r="I106" s="13" t="s">
        <v>23</v>
      </c>
      <c r="J106" s="66">
        <v>424.67989999999998</v>
      </c>
      <c r="K106" s="18">
        <v>97</v>
      </c>
      <c r="L106" s="19">
        <v>5.1999999999999998E-3</v>
      </c>
      <c r="M106" s="19">
        <v>0.10349999999999999</v>
      </c>
      <c r="N106" s="13" t="s">
        <v>23</v>
      </c>
      <c r="O106" s="36">
        <v>1857872187.1700001</v>
      </c>
      <c r="P106" s="15">
        <f t="shared" si="64"/>
        <v>8.0071559703088144E-3</v>
      </c>
      <c r="Q106" s="13" t="s">
        <v>23</v>
      </c>
      <c r="R106" s="66">
        <v>426.83980000000003</v>
      </c>
      <c r="S106" s="13" t="s">
        <v>23</v>
      </c>
      <c r="T106" s="66">
        <v>426.83980000000003</v>
      </c>
      <c r="U106" s="16">
        <v>97</v>
      </c>
      <c r="V106" s="19">
        <v>8.2000000000000007E-3</v>
      </c>
      <c r="W106" s="19">
        <v>0.109</v>
      </c>
      <c r="X106" s="20">
        <f t="shared" si="65"/>
        <v>3.924882360618968E-3</v>
      </c>
      <c r="Y106" s="20">
        <f t="shared" si="66"/>
        <v>5.0859482636217311E-3</v>
      </c>
      <c r="Z106" s="20">
        <f t="shared" si="67"/>
        <v>0</v>
      </c>
      <c r="AA106" s="20">
        <f t="shared" si="68"/>
        <v>3.0000000000000009E-3</v>
      </c>
      <c r="AB106" s="21">
        <f t="shared" si="69"/>
        <v>5.5000000000000049E-3</v>
      </c>
    </row>
    <row r="107" spans="1:28" ht="14.4" customHeight="1">
      <c r="A107" s="212">
        <v>96</v>
      </c>
      <c r="B107" s="220" t="s">
        <v>168</v>
      </c>
      <c r="C107" s="12" t="s">
        <v>114</v>
      </c>
      <c r="D107" s="13" t="s">
        <v>23</v>
      </c>
      <c r="E107" s="51">
        <v>4027973233</v>
      </c>
      <c r="F107" s="24">
        <f>(E107/$O$80)</f>
        <v>6.1365769900419891E-4</v>
      </c>
      <c r="G107" s="13" t="s">
        <v>23</v>
      </c>
      <c r="H107" s="63">
        <v>108.88</v>
      </c>
      <c r="I107" s="67" t="s">
        <v>23</v>
      </c>
      <c r="J107" s="67">
        <v>108.88</v>
      </c>
      <c r="K107" s="25">
        <v>519</v>
      </c>
      <c r="L107" s="52">
        <v>2.8999999999999998E-3</v>
      </c>
      <c r="M107" s="52">
        <v>0.13689999999999999</v>
      </c>
      <c r="N107" s="13" t="s">
        <v>23</v>
      </c>
      <c r="O107" s="51">
        <v>4067579666</v>
      </c>
      <c r="P107" s="24">
        <f t="shared" si="64"/>
        <v>1.7530670318570425E-2</v>
      </c>
      <c r="Q107" s="13" t="s">
        <v>23</v>
      </c>
      <c r="R107" s="63">
        <v>109.98</v>
      </c>
      <c r="S107" s="67" t="s">
        <v>23</v>
      </c>
      <c r="T107" s="67">
        <v>109.98</v>
      </c>
      <c r="U107" s="25">
        <v>520</v>
      </c>
      <c r="V107" s="52">
        <v>1.01E-2</v>
      </c>
      <c r="W107" s="52">
        <v>0.14810000000000001</v>
      </c>
      <c r="X107" s="27">
        <f t="shared" si="65"/>
        <v>9.8328441399550878E-3</v>
      </c>
      <c r="Y107" s="27">
        <f t="shared" si="66"/>
        <v>1.0102865540044165E-2</v>
      </c>
      <c r="Z107" s="27">
        <f t="shared" si="67"/>
        <v>1.9267822736030828E-3</v>
      </c>
      <c r="AA107" s="20">
        <f t="shared" si="68"/>
        <v>7.1999999999999998E-3</v>
      </c>
      <c r="AB107" s="21">
        <f t="shared" si="69"/>
        <v>1.1200000000000015E-2</v>
      </c>
    </row>
    <row r="108" spans="1:28" ht="14.4" customHeight="1">
      <c r="A108" s="212">
        <v>97</v>
      </c>
      <c r="B108" s="220" t="s">
        <v>169</v>
      </c>
      <c r="C108" s="12" t="s">
        <v>51</v>
      </c>
      <c r="D108" s="13" t="s">
        <v>23</v>
      </c>
      <c r="E108" s="77">
        <v>63376757.789999999</v>
      </c>
      <c r="F108" s="24">
        <f t="shared" ref="F108:F120" si="78">(E108/$E$121)</f>
        <v>2.7299668397113685E-4</v>
      </c>
      <c r="G108" s="13" t="s">
        <v>23</v>
      </c>
      <c r="H108" s="77">
        <v>13.19</v>
      </c>
      <c r="I108" s="13" t="s">
        <v>23</v>
      </c>
      <c r="J108" s="77">
        <v>13.41</v>
      </c>
      <c r="K108" s="25">
        <v>52</v>
      </c>
      <c r="L108" s="52">
        <v>0</v>
      </c>
      <c r="M108" s="52">
        <v>0</v>
      </c>
      <c r="N108" s="13" t="s">
        <v>23</v>
      </c>
      <c r="O108" s="33">
        <v>62572820.909999996</v>
      </c>
      <c r="P108" s="24">
        <f t="shared" si="64"/>
        <v>2.6967965826097225E-4</v>
      </c>
      <c r="Q108" s="13" t="s">
        <v>23</v>
      </c>
      <c r="R108" s="33">
        <v>13.02</v>
      </c>
      <c r="S108" s="13" t="s">
        <v>23</v>
      </c>
      <c r="T108" s="33">
        <v>13.22</v>
      </c>
      <c r="U108" s="25">
        <v>52</v>
      </c>
      <c r="V108" s="26">
        <v>1E-4</v>
      </c>
      <c r="W108" s="26">
        <v>0</v>
      </c>
      <c r="X108" s="27">
        <f t="shared" si="65"/>
        <v>-1.2685042719664859E-2</v>
      </c>
      <c r="Y108" s="27">
        <f t="shared" si="66"/>
        <v>-1.4168530947054401E-2</v>
      </c>
      <c r="Z108" s="27">
        <f t="shared" si="67"/>
        <v>0</v>
      </c>
      <c r="AA108" s="20">
        <f t="shared" si="68"/>
        <v>1E-4</v>
      </c>
      <c r="AB108" s="21">
        <f t="shared" si="69"/>
        <v>0</v>
      </c>
    </row>
    <row r="109" spans="1:28" ht="13.95" customHeight="1">
      <c r="A109" s="212">
        <v>98</v>
      </c>
      <c r="B109" s="220" t="s">
        <v>170</v>
      </c>
      <c r="C109" s="12" t="s">
        <v>123</v>
      </c>
      <c r="D109" s="13" t="s">
        <v>23</v>
      </c>
      <c r="E109" s="77">
        <v>1228392242.8900001</v>
      </c>
      <c r="F109" s="24">
        <f t="shared" si="78"/>
        <v>5.2913247792828961E-3</v>
      </c>
      <c r="G109" s="13" t="s">
        <v>23</v>
      </c>
      <c r="H109" s="77">
        <v>175.37</v>
      </c>
      <c r="I109" s="13" t="s">
        <v>23</v>
      </c>
      <c r="J109" s="77">
        <v>175.37</v>
      </c>
      <c r="K109" s="25">
        <v>195</v>
      </c>
      <c r="L109" s="52">
        <v>0.21510000000000001</v>
      </c>
      <c r="M109" s="52">
        <v>0.1797</v>
      </c>
      <c r="N109" s="13" t="s">
        <v>23</v>
      </c>
      <c r="O109" s="77">
        <v>1249468958.1199999</v>
      </c>
      <c r="P109" s="24">
        <f t="shared" si="64"/>
        <v>5.3850275044838901E-3</v>
      </c>
      <c r="Q109" s="13" t="s">
        <v>23</v>
      </c>
      <c r="R109" s="77">
        <v>176.86</v>
      </c>
      <c r="S109" s="13" t="s">
        <v>23</v>
      </c>
      <c r="T109" s="77">
        <v>176.86</v>
      </c>
      <c r="U109" s="25">
        <v>195</v>
      </c>
      <c r="V109" s="52">
        <v>0.73370000000000002</v>
      </c>
      <c r="W109" s="26">
        <v>0.18820000000000001</v>
      </c>
      <c r="X109" s="27">
        <f t="shared" si="65"/>
        <v>1.7157968354157994E-2</v>
      </c>
      <c r="Y109" s="27">
        <f t="shared" si="66"/>
        <v>8.4963220619262651E-3</v>
      </c>
      <c r="Z109" s="27">
        <f t="shared" si="67"/>
        <v>0</v>
      </c>
      <c r="AA109" s="20">
        <f t="shared" si="68"/>
        <v>0.51859999999999995</v>
      </c>
      <c r="AB109" s="21">
        <f t="shared" si="69"/>
        <v>8.5000000000000075E-3</v>
      </c>
    </row>
    <row r="110" spans="1:28" ht="14.4" customHeight="1">
      <c r="A110" s="212">
        <v>99</v>
      </c>
      <c r="B110" s="220" t="s">
        <v>171</v>
      </c>
      <c r="C110" s="12" t="s">
        <v>172</v>
      </c>
      <c r="D110" s="13" t="s">
        <v>23</v>
      </c>
      <c r="E110" s="77">
        <v>13276864332.727852</v>
      </c>
      <c r="F110" s="24">
        <f t="shared" si="78"/>
        <v>5.7190365407762581E-2</v>
      </c>
      <c r="G110" s="13" t="s">
        <v>23</v>
      </c>
      <c r="H110" s="77">
        <v>1.0993229086742524</v>
      </c>
      <c r="I110" s="13" t="s">
        <v>23</v>
      </c>
      <c r="J110" s="77">
        <v>1.0993229086742524</v>
      </c>
      <c r="K110" s="25">
        <v>5624</v>
      </c>
      <c r="L110" s="52">
        <v>0.16520000000000001</v>
      </c>
      <c r="M110" s="52">
        <v>0.16520000000000001</v>
      </c>
      <c r="N110" s="13" t="s">
        <v>23</v>
      </c>
      <c r="O110" s="33">
        <v>13280056508.215748</v>
      </c>
      <c r="P110" s="24">
        <f t="shared" si="64"/>
        <v>5.7235091030547941E-2</v>
      </c>
      <c r="Q110" s="13" t="s">
        <v>23</v>
      </c>
      <c r="R110" s="33">
        <v>1.1066345994781144</v>
      </c>
      <c r="S110" s="13" t="s">
        <v>23</v>
      </c>
      <c r="T110" s="77">
        <v>1.1066345994781144</v>
      </c>
      <c r="U110" s="25">
        <v>5636</v>
      </c>
      <c r="V110" s="52">
        <v>0.1651</v>
      </c>
      <c r="W110" s="26">
        <v>0.1651</v>
      </c>
      <c r="X110" s="27">
        <f t="shared" si="65"/>
        <v>2.4043143078800327E-4</v>
      </c>
      <c r="Y110" s="27">
        <f t="shared" si="66"/>
        <v>6.6510856329553064E-3</v>
      </c>
      <c r="Z110" s="27">
        <f t="shared" si="67"/>
        <v>2.1337126600284497E-3</v>
      </c>
      <c r="AA110" s="20">
        <f t="shared" si="68"/>
        <v>-1.0000000000001674E-4</v>
      </c>
      <c r="AB110" s="21">
        <f t="shared" si="69"/>
        <v>-1.0000000000001674E-4</v>
      </c>
    </row>
    <row r="111" spans="1:28" ht="13.5" customHeight="1">
      <c r="A111" s="212">
        <v>100</v>
      </c>
      <c r="B111" s="220" t="s">
        <v>173</v>
      </c>
      <c r="C111" s="12" t="s">
        <v>55</v>
      </c>
      <c r="D111" s="13" t="s">
        <v>23</v>
      </c>
      <c r="E111" s="77">
        <v>15021375331.629999</v>
      </c>
      <c r="F111" s="24">
        <f t="shared" si="78"/>
        <v>6.4704882313621204E-2</v>
      </c>
      <c r="G111" s="13" t="s">
        <v>23</v>
      </c>
      <c r="H111" s="63">
        <v>262.77999999999997</v>
      </c>
      <c r="I111" s="13" t="s">
        <v>23</v>
      </c>
      <c r="J111" s="207">
        <v>262.77999999999997</v>
      </c>
      <c r="K111" s="25">
        <v>5922</v>
      </c>
      <c r="L111" s="52">
        <v>2.2000000000000001E-3</v>
      </c>
      <c r="M111" s="52">
        <v>1.37E-2</v>
      </c>
      <c r="N111" s="13" t="s">
        <v>23</v>
      </c>
      <c r="O111" s="77">
        <v>15043196007.639999</v>
      </c>
      <c r="P111" s="24">
        <f t="shared" si="64"/>
        <v>6.4833963044885479E-2</v>
      </c>
      <c r="Q111" s="13" t="s">
        <v>23</v>
      </c>
      <c r="R111" s="63">
        <v>263.37</v>
      </c>
      <c r="S111" s="13" t="s">
        <v>23</v>
      </c>
      <c r="T111" s="207">
        <v>263.37</v>
      </c>
      <c r="U111" s="25">
        <v>5921</v>
      </c>
      <c r="V111" s="52">
        <v>2.2000000000000001E-3</v>
      </c>
      <c r="W111" s="52">
        <v>1.5900000000000001E-2</v>
      </c>
      <c r="X111" s="27">
        <f t="shared" si="65"/>
        <v>1.4526416874793863E-3</v>
      </c>
      <c r="Y111" s="27">
        <f t="shared" si="66"/>
        <v>2.2452241418678435E-3</v>
      </c>
      <c r="Z111" s="27">
        <f t="shared" si="67"/>
        <v>-1.6886187098953058E-4</v>
      </c>
      <c r="AA111" s="20">
        <f t="shared" si="68"/>
        <v>0</v>
      </c>
      <c r="AB111" s="21">
        <f t="shared" si="69"/>
        <v>2.2000000000000006E-3</v>
      </c>
    </row>
    <row r="112" spans="1:28" ht="13.5" customHeight="1">
      <c r="A112" s="212">
        <v>101</v>
      </c>
      <c r="B112" s="220" t="s">
        <v>174</v>
      </c>
      <c r="C112" s="12" t="s">
        <v>55</v>
      </c>
      <c r="D112" s="13" t="s">
        <v>23</v>
      </c>
      <c r="E112" s="77">
        <v>1375447753.8499999</v>
      </c>
      <c r="F112" s="24">
        <f t="shared" si="78"/>
        <v>5.9247694086971125E-3</v>
      </c>
      <c r="G112" s="13" t="s">
        <v>23</v>
      </c>
      <c r="H112" s="32">
        <v>11256.26</v>
      </c>
      <c r="I112" s="13" t="s">
        <v>23</v>
      </c>
      <c r="J112" s="32">
        <v>11311.5</v>
      </c>
      <c r="K112" s="25">
        <v>32</v>
      </c>
      <c r="L112" s="52">
        <v>1.2500000000000001E-2</v>
      </c>
      <c r="M112" s="52">
        <v>0.20030000000000001</v>
      </c>
      <c r="N112" s="13" t="s">
        <v>23</v>
      </c>
      <c r="O112" s="77">
        <v>1394754409.9200001</v>
      </c>
      <c r="P112" s="24">
        <f t="shared" si="64"/>
        <v>6.0111864409344191E-3</v>
      </c>
      <c r="Q112" s="13" t="s">
        <v>23</v>
      </c>
      <c r="R112" s="32">
        <v>11419.46</v>
      </c>
      <c r="S112" s="13" t="s">
        <v>23</v>
      </c>
      <c r="T112" s="32">
        <v>11475.73</v>
      </c>
      <c r="U112" s="25">
        <v>32</v>
      </c>
      <c r="V112" s="52">
        <v>1.4500000000000001E-2</v>
      </c>
      <c r="W112" s="52">
        <v>0.2177</v>
      </c>
      <c r="X112" s="27">
        <f t="shared" si="65"/>
        <v>1.4036633536940341E-2</v>
      </c>
      <c r="Y112" s="27">
        <f t="shared" si="66"/>
        <v>1.4518852495248161E-2</v>
      </c>
      <c r="Z112" s="27">
        <f t="shared" si="67"/>
        <v>0</v>
      </c>
      <c r="AA112" s="20">
        <f t="shared" si="68"/>
        <v>2E-3</v>
      </c>
      <c r="AB112" s="21">
        <f t="shared" si="69"/>
        <v>1.7399999999999999E-2</v>
      </c>
    </row>
    <row r="113" spans="1:34" ht="15" customHeight="1">
      <c r="A113" s="212">
        <v>102</v>
      </c>
      <c r="B113" s="220" t="s">
        <v>175</v>
      </c>
      <c r="C113" s="12" t="s">
        <v>55</v>
      </c>
      <c r="D113" s="13" t="s">
        <v>23</v>
      </c>
      <c r="E113" s="190">
        <v>6092307733.29</v>
      </c>
      <c r="F113" s="24">
        <f t="shared" si="78"/>
        <v>2.624274050797705E-2</v>
      </c>
      <c r="G113" s="13" t="s">
        <v>23</v>
      </c>
      <c r="H113" s="63">
        <v>181.42</v>
      </c>
      <c r="I113" s="13" t="s">
        <v>23</v>
      </c>
      <c r="J113" s="63">
        <v>181.42</v>
      </c>
      <c r="K113" s="25">
        <v>7247</v>
      </c>
      <c r="L113" s="52">
        <v>2.5999999999999999E-3</v>
      </c>
      <c r="M113" s="52">
        <v>0.17319999999999999</v>
      </c>
      <c r="N113" s="13" t="s">
        <v>23</v>
      </c>
      <c r="O113" s="190">
        <v>6168483644.4099998</v>
      </c>
      <c r="P113" s="24">
        <f t="shared" si="64"/>
        <v>2.6585257577016685E-2</v>
      </c>
      <c r="Q113" s="13" t="s">
        <v>23</v>
      </c>
      <c r="R113" s="63">
        <v>183.44</v>
      </c>
      <c r="S113" s="13" t="s">
        <v>23</v>
      </c>
      <c r="T113" s="63">
        <v>183.44</v>
      </c>
      <c r="U113" s="25">
        <v>7255</v>
      </c>
      <c r="V113" s="52">
        <v>1.11E-2</v>
      </c>
      <c r="W113" s="52">
        <v>0.1363</v>
      </c>
      <c r="X113" s="27">
        <f t="shared" si="65"/>
        <v>1.2503621690636919E-2</v>
      </c>
      <c r="Y113" s="27">
        <f t="shared" si="66"/>
        <v>1.1134384301620606E-2</v>
      </c>
      <c r="Z113" s="27">
        <f t="shared" si="67"/>
        <v>1.1039050641644817E-3</v>
      </c>
      <c r="AA113" s="20">
        <f t="shared" si="68"/>
        <v>8.5000000000000006E-3</v>
      </c>
      <c r="AB113" s="21">
        <f t="shared" si="69"/>
        <v>-3.6899999999999988E-2</v>
      </c>
    </row>
    <row r="114" spans="1:34" ht="15" customHeight="1">
      <c r="A114" s="212">
        <v>103</v>
      </c>
      <c r="B114" s="220" t="s">
        <v>176</v>
      </c>
      <c r="C114" s="12" t="s">
        <v>55</v>
      </c>
      <c r="D114" s="13" t="s">
        <v>23</v>
      </c>
      <c r="E114" s="77">
        <v>6054472354.6499996</v>
      </c>
      <c r="F114" s="24">
        <f t="shared" si="78"/>
        <v>2.6079763838521387E-2</v>
      </c>
      <c r="G114" s="13" t="s">
        <v>23</v>
      </c>
      <c r="H114" s="63">
        <v>403.09</v>
      </c>
      <c r="I114" s="13" t="s">
        <v>23</v>
      </c>
      <c r="J114" s="207">
        <v>403.09</v>
      </c>
      <c r="K114" s="25">
        <v>14701</v>
      </c>
      <c r="L114" s="52">
        <v>2.3E-3</v>
      </c>
      <c r="M114" s="52">
        <v>4.6399999999999997E-2</v>
      </c>
      <c r="N114" s="13" t="s">
        <v>23</v>
      </c>
      <c r="O114" s="77">
        <v>6066837047.7299995</v>
      </c>
      <c r="P114" s="24">
        <f t="shared" si="64"/>
        <v>2.6147175690066429E-2</v>
      </c>
      <c r="Q114" s="13" t="s">
        <v>23</v>
      </c>
      <c r="R114" s="63">
        <v>403.7</v>
      </c>
      <c r="S114" s="13" t="s">
        <v>23</v>
      </c>
      <c r="T114" s="207">
        <v>403.7</v>
      </c>
      <c r="U114" s="25">
        <v>14819</v>
      </c>
      <c r="V114" s="52">
        <v>1.5E-3</v>
      </c>
      <c r="W114" s="52">
        <v>4.7899999999999998E-2</v>
      </c>
      <c r="X114" s="27">
        <f t="shared" si="65"/>
        <v>2.0422412318892667E-3</v>
      </c>
      <c r="Y114" s="27">
        <f t="shared" si="66"/>
        <v>1.5133096827011677E-3</v>
      </c>
      <c r="Z114" s="27">
        <f t="shared" si="67"/>
        <v>8.0266648527311073E-3</v>
      </c>
      <c r="AA114" s="20">
        <f t="shared" si="68"/>
        <v>-7.9999999999999993E-4</v>
      </c>
      <c r="AB114" s="21">
        <f t="shared" si="69"/>
        <v>1.5000000000000013E-3</v>
      </c>
    </row>
    <row r="115" spans="1:34" ht="15" customHeight="1">
      <c r="A115" s="212">
        <v>104</v>
      </c>
      <c r="B115" s="220" t="s">
        <v>177</v>
      </c>
      <c r="C115" s="12" t="s">
        <v>132</v>
      </c>
      <c r="D115" s="13" t="s">
        <v>23</v>
      </c>
      <c r="E115" s="77">
        <v>120781278.39</v>
      </c>
      <c r="F115" s="24">
        <f t="shared" si="78"/>
        <v>5.2026783376203894E-4</v>
      </c>
      <c r="G115" s="13" t="s">
        <v>23</v>
      </c>
      <c r="H115" s="63">
        <v>124.1592</v>
      </c>
      <c r="I115" s="13" t="s">
        <v>23</v>
      </c>
      <c r="J115" s="63">
        <v>124.1592</v>
      </c>
      <c r="K115" s="25">
        <v>20</v>
      </c>
      <c r="L115" s="52">
        <v>2.309589041095861E-3</v>
      </c>
      <c r="M115" s="52">
        <v>0.135153</v>
      </c>
      <c r="N115" s="13" t="s">
        <v>23</v>
      </c>
      <c r="O115" s="33">
        <v>121995349.95999999</v>
      </c>
      <c r="P115" s="24">
        <f t="shared" si="64"/>
        <v>5.2578202178164379E-4</v>
      </c>
      <c r="Q115" s="13" t="s">
        <v>23</v>
      </c>
      <c r="R115" s="63">
        <v>125.4853</v>
      </c>
      <c r="S115" s="13" t="s">
        <v>23</v>
      </c>
      <c r="T115" s="63">
        <v>125.4853</v>
      </c>
      <c r="U115" s="25">
        <v>20</v>
      </c>
      <c r="V115" s="26">
        <v>1.4773972602739605E-2</v>
      </c>
      <c r="W115" s="26">
        <v>0.14757600000000001</v>
      </c>
      <c r="X115" s="27">
        <f t="shared" ref="X115" si="79">((O115-E115)/E115)</f>
        <v>1.0051819174158625E-2</v>
      </c>
      <c r="Y115" s="27">
        <f t="shared" ref="Y115" si="80">((T115-J115)/J115)</f>
        <v>1.0680642272179562E-2</v>
      </c>
      <c r="Z115" s="27">
        <f t="shared" ref="Z115" si="81">((U115-K115)/K115)</f>
        <v>0</v>
      </c>
      <c r="AA115" s="20">
        <f>V115-L115</f>
        <v>1.2464383561643744E-2</v>
      </c>
      <c r="AB115" s="21">
        <f>W115-M115</f>
        <v>1.2423000000000017E-2</v>
      </c>
    </row>
    <row r="116" spans="1:34" ht="13.95" customHeight="1">
      <c r="A116" s="212">
        <v>105</v>
      </c>
      <c r="B116" s="220" t="s">
        <v>178</v>
      </c>
      <c r="C116" s="12" t="s">
        <v>58</v>
      </c>
      <c r="D116" s="13" t="s">
        <v>23</v>
      </c>
      <c r="E116" s="77">
        <v>75918665914.130005</v>
      </c>
      <c r="F116" s="24">
        <f t="shared" si="78"/>
        <v>0.32702121043718457</v>
      </c>
      <c r="G116" s="13" t="s">
        <v>23</v>
      </c>
      <c r="H116" s="77">
        <v>1.9142300000000001</v>
      </c>
      <c r="I116" s="13" t="s">
        <v>23</v>
      </c>
      <c r="J116" s="77">
        <v>1.9142300000000001</v>
      </c>
      <c r="K116" s="25">
        <v>7345</v>
      </c>
      <c r="L116" s="52">
        <v>1.6000000000000001E-3</v>
      </c>
      <c r="M116" s="52">
        <v>0.1019</v>
      </c>
      <c r="N116" s="13" t="s">
        <v>23</v>
      </c>
      <c r="O116" s="77">
        <v>75131589294.660004</v>
      </c>
      <c r="P116" s="24">
        <f t="shared" si="64"/>
        <v>0.32380610352744338</v>
      </c>
      <c r="Q116" s="13" t="s">
        <v>23</v>
      </c>
      <c r="R116" s="77">
        <v>1.9173500000000001</v>
      </c>
      <c r="S116" s="13" t="s">
        <v>23</v>
      </c>
      <c r="T116" s="77">
        <v>1.9173500000000001</v>
      </c>
      <c r="U116" s="25">
        <v>7367</v>
      </c>
      <c r="V116" s="52">
        <v>1.4E-3</v>
      </c>
      <c r="W116" s="52">
        <v>0.10199999999999999</v>
      </c>
      <c r="X116" s="27">
        <f t="shared" si="65"/>
        <v>-1.036736631226169E-2</v>
      </c>
      <c r="Y116" s="27">
        <f t="shared" si="66"/>
        <v>1.6298981836038572E-3</v>
      </c>
      <c r="Z116" s="27">
        <f t="shared" si="67"/>
        <v>2.9952348536419334E-3</v>
      </c>
      <c r="AA116" s="20">
        <f t="shared" si="68"/>
        <v>-2.0000000000000009E-4</v>
      </c>
      <c r="AB116" s="21">
        <f t="shared" si="69"/>
        <v>9.9999999999988987E-5</v>
      </c>
    </row>
    <row r="117" spans="1:34" ht="12.6" customHeight="1">
      <c r="A117" s="212">
        <v>106</v>
      </c>
      <c r="B117" s="220" t="s">
        <v>179</v>
      </c>
      <c r="C117" s="12" t="s">
        <v>58</v>
      </c>
      <c r="D117" s="13" t="s">
        <v>23</v>
      </c>
      <c r="E117" s="77">
        <v>52518667313.019997</v>
      </c>
      <c r="F117" s="24">
        <f t="shared" si="78"/>
        <v>0.22622523655351845</v>
      </c>
      <c r="G117" s="13" t="s">
        <v>23</v>
      </c>
      <c r="H117" s="77">
        <v>131.14878999999999</v>
      </c>
      <c r="I117" s="13" t="s">
        <v>23</v>
      </c>
      <c r="J117" s="77">
        <v>131.14878999999999</v>
      </c>
      <c r="K117" s="25">
        <v>2063</v>
      </c>
      <c r="L117" s="52">
        <v>3.0000000000000001E-3</v>
      </c>
      <c r="M117" s="52">
        <v>0.17560000000000001</v>
      </c>
      <c r="N117" s="13" t="s">
        <v>23</v>
      </c>
      <c r="O117" s="77">
        <v>52461494969.32</v>
      </c>
      <c r="P117" s="24">
        <f t="shared" si="64"/>
        <v>0.22610133008922603</v>
      </c>
      <c r="Q117" s="13" t="s">
        <v>23</v>
      </c>
      <c r="R117" s="77">
        <v>131.78683000000001</v>
      </c>
      <c r="S117" s="13" t="s">
        <v>23</v>
      </c>
      <c r="T117" s="77">
        <v>131.78683000000001</v>
      </c>
      <c r="U117" s="25">
        <v>2089</v>
      </c>
      <c r="V117" s="52">
        <v>4.8999999999999998E-3</v>
      </c>
      <c r="W117" s="52">
        <v>0.17899999999999999</v>
      </c>
      <c r="X117" s="27">
        <f t="shared" ref="X117:X119" si="82">((O117-E117)/E117)</f>
        <v>-1.088609948139778E-3</v>
      </c>
      <c r="Y117" s="27">
        <f t="shared" ref="Y117:Y119" si="83">((T117-J117)/J117)</f>
        <v>4.8650086668738457E-3</v>
      </c>
      <c r="Z117" s="27">
        <f t="shared" ref="Z117:Z119" si="84">((U117-K117)/K117)</f>
        <v>1.2603005332040717E-2</v>
      </c>
      <c r="AA117" s="20">
        <f t="shared" ref="AA117:AA119" si="85">V117-L117</f>
        <v>1.8999999999999998E-3</v>
      </c>
      <c r="AB117" s="21">
        <f t="shared" ref="AB117:AB119" si="86">W117-M117</f>
        <v>3.3999999999999864E-3</v>
      </c>
      <c r="AD117" s="10"/>
    </row>
    <row r="118" spans="1:34" ht="15" customHeight="1">
      <c r="A118" s="212">
        <v>107</v>
      </c>
      <c r="B118" s="220" t="s">
        <v>180</v>
      </c>
      <c r="C118" s="34" t="s">
        <v>181</v>
      </c>
      <c r="D118" s="13" t="s">
        <v>23</v>
      </c>
      <c r="E118" s="77">
        <v>122969831.36</v>
      </c>
      <c r="F118" s="24">
        <f t="shared" si="78"/>
        <v>5.296950705652359E-4</v>
      </c>
      <c r="G118" s="13" t="s">
        <v>23</v>
      </c>
      <c r="H118" s="77">
        <v>123.42489999999999</v>
      </c>
      <c r="I118" s="13" t="s">
        <v>23</v>
      </c>
      <c r="J118" s="77">
        <v>123.42489999999999</v>
      </c>
      <c r="K118" s="68">
        <v>89</v>
      </c>
      <c r="L118" s="69">
        <v>2.3999713436257076E-3</v>
      </c>
      <c r="M118" s="69">
        <v>0.1179</v>
      </c>
      <c r="N118" s="13" t="s">
        <v>23</v>
      </c>
      <c r="O118" s="77">
        <v>123314242.36</v>
      </c>
      <c r="P118" s="24">
        <f t="shared" si="64"/>
        <v>5.314662541135468E-4</v>
      </c>
      <c r="Q118" s="13" t="s">
        <v>23</v>
      </c>
      <c r="R118" s="77">
        <v>123.72</v>
      </c>
      <c r="S118" s="13" t="s">
        <v>23</v>
      </c>
      <c r="T118" s="77">
        <v>123.72</v>
      </c>
      <c r="U118" s="68">
        <v>89</v>
      </c>
      <c r="V118" s="69">
        <v>2.3999999999999998E-3</v>
      </c>
      <c r="W118" s="69">
        <v>0.1206</v>
      </c>
      <c r="X118" s="27">
        <f t="shared" si="82"/>
        <v>2.8007763871101075E-3</v>
      </c>
      <c r="Y118" s="27">
        <f t="shared" si="83"/>
        <v>2.390927600508528E-3</v>
      </c>
      <c r="Z118" s="27">
        <f t="shared" si="84"/>
        <v>0</v>
      </c>
      <c r="AA118" s="20">
        <f t="shared" si="85"/>
        <v>2.8656374292165138E-8</v>
      </c>
      <c r="AB118" s="21">
        <f t="shared" si="86"/>
        <v>2.6999999999999941E-3</v>
      </c>
      <c r="AD118" s="30"/>
    </row>
    <row r="119" spans="1:34" ht="15.6" customHeight="1">
      <c r="A119" s="212">
        <v>108</v>
      </c>
      <c r="B119" s="220" t="s">
        <v>182</v>
      </c>
      <c r="C119" s="12" t="s">
        <v>60</v>
      </c>
      <c r="D119" s="13" t="s">
        <v>23</v>
      </c>
      <c r="E119" s="77">
        <v>547564515.5</v>
      </c>
      <c r="F119" s="24">
        <f t="shared" si="78"/>
        <v>2.3586453804891327E-3</v>
      </c>
      <c r="G119" s="13" t="s">
        <v>23</v>
      </c>
      <c r="H119" s="77">
        <v>1.53</v>
      </c>
      <c r="I119" s="13" t="s">
        <v>23</v>
      </c>
      <c r="J119" s="77">
        <v>1.53</v>
      </c>
      <c r="K119" s="25">
        <v>1009</v>
      </c>
      <c r="L119" s="52">
        <v>-9.1E-4</v>
      </c>
      <c r="M119" s="52">
        <v>0.11828900000000001</v>
      </c>
      <c r="N119" s="13" t="s">
        <v>23</v>
      </c>
      <c r="O119" s="33">
        <v>558895504.44000006</v>
      </c>
      <c r="P119" s="24">
        <f t="shared" si="64"/>
        <v>2.4087574517019316E-3</v>
      </c>
      <c r="Q119" s="13" t="s">
        <v>23</v>
      </c>
      <c r="R119" s="33">
        <v>1.57</v>
      </c>
      <c r="S119" s="13" t="s">
        <v>23</v>
      </c>
      <c r="T119" s="77">
        <v>1.57</v>
      </c>
      <c r="U119" s="25">
        <v>1012</v>
      </c>
      <c r="V119" s="26">
        <v>2.0364E-2</v>
      </c>
      <c r="W119" s="26">
        <v>0.141962</v>
      </c>
      <c r="X119" s="27">
        <f t="shared" si="82"/>
        <v>2.0693431767859066E-2</v>
      </c>
      <c r="Y119" s="27">
        <f t="shared" si="83"/>
        <v>2.6143790849673224E-2</v>
      </c>
      <c r="Z119" s="27">
        <f t="shared" si="84"/>
        <v>2.973240832507433E-3</v>
      </c>
      <c r="AA119" s="20">
        <f t="shared" si="85"/>
        <v>2.1274000000000001E-2</v>
      </c>
      <c r="AB119" s="21">
        <f t="shared" si="86"/>
        <v>2.3673E-2</v>
      </c>
    </row>
    <row r="120" spans="1:34" ht="16.95" customHeight="1">
      <c r="A120" s="212">
        <v>109</v>
      </c>
      <c r="B120" s="220" t="s">
        <v>183</v>
      </c>
      <c r="C120" s="12" t="s">
        <v>140</v>
      </c>
      <c r="D120" s="13" t="s">
        <v>23</v>
      </c>
      <c r="E120" s="77">
        <v>2088831396.02</v>
      </c>
      <c r="F120" s="24">
        <f t="shared" si="78"/>
        <v>8.997684078093331E-3</v>
      </c>
      <c r="G120" s="13" t="s">
        <v>23</v>
      </c>
      <c r="H120" s="63">
        <v>33.115600000000001</v>
      </c>
      <c r="I120" s="13" t="s">
        <v>23</v>
      </c>
      <c r="J120" s="63">
        <v>33.115600000000001</v>
      </c>
      <c r="K120" s="25">
        <v>1369</v>
      </c>
      <c r="L120" s="52">
        <v>0</v>
      </c>
      <c r="M120" s="52">
        <v>0.15</v>
      </c>
      <c r="N120" s="13" t="s">
        <v>23</v>
      </c>
      <c r="O120" s="77">
        <v>2091648634.6800001</v>
      </c>
      <c r="P120" s="24">
        <f>(O120/$O$121)</f>
        <v>9.0146980877505029E-3</v>
      </c>
      <c r="Q120" s="13" t="s">
        <v>23</v>
      </c>
      <c r="R120" s="63">
        <v>33.197499999999998</v>
      </c>
      <c r="S120" s="13" t="s">
        <v>23</v>
      </c>
      <c r="T120" s="63">
        <v>33.197499999999998</v>
      </c>
      <c r="U120" s="25">
        <v>1367</v>
      </c>
      <c r="V120" s="52">
        <v>0</v>
      </c>
      <c r="W120" s="52">
        <v>0.15</v>
      </c>
      <c r="X120" s="27">
        <f t="shared" si="65"/>
        <v>1.348715202848814E-3</v>
      </c>
      <c r="Y120" s="27">
        <f t="shared" si="66"/>
        <v>2.4731546461485648E-3</v>
      </c>
      <c r="Z120" s="27">
        <f t="shared" si="67"/>
        <v>-1.4609203798392988E-3</v>
      </c>
      <c r="AA120" s="20">
        <f t="shared" si="68"/>
        <v>0</v>
      </c>
      <c r="AB120" s="21">
        <f t="shared" si="69"/>
        <v>0</v>
      </c>
    </row>
    <row r="121" spans="1:34">
      <c r="A121" s="212"/>
      <c r="B121" s="40"/>
      <c r="C121" s="41" t="s">
        <v>63</v>
      </c>
      <c r="D121" s="42" t="s">
        <v>23</v>
      </c>
      <c r="E121" s="61">
        <f>SUM(E83:E120)</f>
        <v>232152115798.96204</v>
      </c>
      <c r="F121" s="44">
        <f>(E121/$E$245)</f>
        <v>2.4211259962906153E-2</v>
      </c>
      <c r="G121" s="13" t="s">
        <v>23</v>
      </c>
      <c r="H121" s="45"/>
      <c r="I121" s="13" t="s">
        <v>23</v>
      </c>
      <c r="J121" s="55"/>
      <c r="K121" s="47">
        <f>SUM(K83:K120)</f>
        <v>76338</v>
      </c>
      <c r="L121" s="58"/>
      <c r="M121" s="58"/>
      <c r="N121" s="13" t="s">
        <v>23</v>
      </c>
      <c r="O121" s="61">
        <f>SUM(O83:O120)</f>
        <v>232026476574.09711</v>
      </c>
      <c r="P121" s="44">
        <f>(O121/$O$245)</f>
        <v>2.4026640979306568E-2</v>
      </c>
      <c r="Q121" s="49"/>
      <c r="R121" s="45"/>
      <c r="S121" s="45"/>
      <c r="T121" s="55"/>
      <c r="U121" s="47">
        <f>SUM(U83:U120)</f>
        <v>76903</v>
      </c>
      <c r="V121" s="58"/>
      <c r="W121" s="58"/>
      <c r="X121" s="27">
        <f t="shared" si="65"/>
        <v>-5.4119353783417437E-4</v>
      </c>
      <c r="Y121" s="27" t="e">
        <f t="shared" si="66"/>
        <v>#DIV/0!</v>
      </c>
      <c r="Z121" s="27">
        <f t="shared" si="67"/>
        <v>7.4012942440200161E-3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52"/>
      <c r="C122" s="252"/>
      <c r="D122" s="252"/>
      <c r="E122" s="252"/>
      <c r="F122" s="252"/>
      <c r="G122" s="252"/>
      <c r="H122" s="252"/>
      <c r="I122" s="252"/>
      <c r="J122" s="252"/>
      <c r="K122" s="252"/>
      <c r="L122" s="252"/>
      <c r="M122" s="252"/>
      <c r="N122" s="252"/>
      <c r="O122" s="252"/>
      <c r="P122" s="252"/>
      <c r="Q122" s="252"/>
      <c r="R122" s="252"/>
      <c r="S122" s="252"/>
      <c r="T122" s="252"/>
      <c r="U122" s="252"/>
      <c r="V122" s="252"/>
      <c r="W122" s="252"/>
      <c r="X122" s="252"/>
      <c r="Y122" s="252"/>
      <c r="Z122" s="252"/>
      <c r="AA122" s="252"/>
      <c r="AB122" s="252"/>
    </row>
    <row r="123" spans="1:34" ht="15" customHeight="1">
      <c r="A123" s="11"/>
      <c r="B123" s="256" t="s">
        <v>184</v>
      </c>
      <c r="C123" s="256"/>
      <c r="D123" s="256"/>
      <c r="E123" s="256"/>
      <c r="F123" s="256"/>
      <c r="G123" s="256"/>
      <c r="H123" s="256"/>
      <c r="I123" s="256"/>
      <c r="J123" s="256"/>
      <c r="K123" s="256"/>
      <c r="L123" s="256"/>
      <c r="M123" s="256"/>
      <c r="N123" s="256"/>
      <c r="O123" s="256"/>
      <c r="P123" s="256"/>
      <c r="Q123" s="256"/>
      <c r="R123" s="256"/>
      <c r="S123" s="256"/>
      <c r="T123" s="256"/>
      <c r="U123" s="256"/>
      <c r="V123" s="256"/>
      <c r="W123" s="256"/>
      <c r="X123" s="256"/>
      <c r="Y123" s="256"/>
      <c r="Z123" s="256"/>
      <c r="AA123" s="256"/>
      <c r="AB123" s="256"/>
    </row>
    <row r="124" spans="1:34">
      <c r="A124" s="70"/>
      <c r="B124" s="255" t="s">
        <v>185</v>
      </c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F124" s="71"/>
      <c r="AH124" s="72"/>
    </row>
    <row r="125" spans="1:34" ht="16.5" customHeight="1">
      <c r="A125" s="212">
        <v>110</v>
      </c>
      <c r="B125" s="220" t="s">
        <v>186</v>
      </c>
      <c r="C125" s="12" t="s">
        <v>22</v>
      </c>
      <c r="D125" s="73">
        <v>3303969.29</v>
      </c>
      <c r="E125" s="33">
        <v>4398252839.5650835</v>
      </c>
      <c r="F125" s="24">
        <f t="shared" ref="F125:F130" si="87">(E125/$E$166)</f>
        <v>2.5415467168477062E-3</v>
      </c>
      <c r="G125" s="74">
        <v>120.1224</v>
      </c>
      <c r="H125" s="33">
        <v>159907.26321048001</v>
      </c>
      <c r="I125" s="74">
        <v>120.1224</v>
      </c>
      <c r="J125" s="33">
        <v>159907.26321048001</v>
      </c>
      <c r="K125" s="25">
        <v>191</v>
      </c>
      <c r="L125" s="26">
        <v>-1.1999999999999999E-3</v>
      </c>
      <c r="M125" s="26">
        <v>4.8599999999999997E-2</v>
      </c>
      <c r="N125" s="75">
        <v>3289376.27</v>
      </c>
      <c r="O125" s="77">
        <f>N125*C277</f>
        <v>4373271144.3575258</v>
      </c>
      <c r="P125" s="24">
        <f>(O125/$O$166)</f>
        <v>2.5219637261917095E-3</v>
      </c>
      <c r="Q125" s="75">
        <v>120.18980000000001</v>
      </c>
      <c r="R125" s="76">
        <f>Q125*C277</f>
        <v>159793.99771924</v>
      </c>
      <c r="S125" s="75">
        <v>120.18980000000001</v>
      </c>
      <c r="T125" s="77">
        <f>S125*C277</f>
        <v>159793.99771924</v>
      </c>
      <c r="U125" s="25">
        <v>192</v>
      </c>
      <c r="V125" s="52">
        <v>-8.0000000000000004E-4</v>
      </c>
      <c r="W125" s="52">
        <v>4.9200000000000001E-2</v>
      </c>
      <c r="X125" s="27">
        <f>((O125-E125)/E125)</f>
        <v>-5.6799133926161384E-3</v>
      </c>
      <c r="Y125" s="27">
        <f>((T125-J125)/J125)</f>
        <v>-7.0831986593961277E-4</v>
      </c>
      <c r="Z125" s="27">
        <f>((U125-K125)/K125)</f>
        <v>5.235602094240838E-3</v>
      </c>
      <c r="AA125" s="27">
        <f>V125-L125</f>
        <v>3.9999999999999986E-4</v>
      </c>
      <c r="AB125" s="53">
        <f>W125-M125</f>
        <v>6.0000000000000331E-4</v>
      </c>
      <c r="AD125" s="71"/>
      <c r="AE125" s="78"/>
      <c r="AF125" s="71"/>
      <c r="AG125" s="79"/>
    </row>
    <row r="126" spans="1:34" ht="16.5" customHeight="1">
      <c r="A126" s="212">
        <v>111</v>
      </c>
      <c r="B126" s="220" t="s">
        <v>187</v>
      </c>
      <c r="C126" s="12" t="s">
        <v>66</v>
      </c>
      <c r="D126" s="73">
        <v>4096259.88</v>
      </c>
      <c r="E126" s="33">
        <v>5452952212.1576757</v>
      </c>
      <c r="F126" s="24">
        <f t="shared" si="87"/>
        <v>3.1510086612726888E-3</v>
      </c>
      <c r="G126" s="74">
        <v>109.4633</v>
      </c>
      <c r="H126" s="33">
        <v>145717.84051091</v>
      </c>
      <c r="I126" s="74">
        <v>109.4633</v>
      </c>
      <c r="J126" s="33">
        <v>145717.84051091</v>
      </c>
      <c r="K126" s="25">
        <v>126</v>
      </c>
      <c r="L126" s="26">
        <v>5.7999999999999996E-3</v>
      </c>
      <c r="M126" s="26">
        <v>9.4600000000000004E-2</v>
      </c>
      <c r="N126" s="75">
        <v>4068010.36</v>
      </c>
      <c r="O126" s="33">
        <f>N126*C277</f>
        <v>5408475912.1629677</v>
      </c>
      <c r="P126" s="24">
        <f t="shared" ref="P126:P142" si="88">(O126/$O$166)</f>
        <v>3.1189422320761369E-3</v>
      </c>
      <c r="Q126" s="75">
        <v>109.05589999999999</v>
      </c>
      <c r="R126" s="33">
        <f>Q126*C277</f>
        <v>144991.32402141998</v>
      </c>
      <c r="S126" s="75">
        <v>109.05589999999999</v>
      </c>
      <c r="T126" s="33">
        <f>S126*C277</f>
        <v>144991.32402141998</v>
      </c>
      <c r="U126" s="25">
        <v>126</v>
      </c>
      <c r="V126" s="52">
        <v>-3.7000000000000002E-3</v>
      </c>
      <c r="W126" s="52">
        <v>9.06E-2</v>
      </c>
      <c r="X126" s="27">
        <f>((O126-E126)/E126)</f>
        <v>-8.1563707628952899E-3</v>
      </c>
      <c r="Y126" s="20">
        <f>((T126-J126)/J126)</f>
        <v>-4.9857758455844519E-3</v>
      </c>
      <c r="Z126" s="20">
        <f>((U126-K126)/K126)</f>
        <v>0</v>
      </c>
      <c r="AA126" s="20">
        <f>V126-L126</f>
        <v>-9.4999999999999998E-3</v>
      </c>
      <c r="AB126" s="21">
        <f>W126-M126</f>
        <v>-4.0000000000000036E-3</v>
      </c>
      <c r="AD126" s="71"/>
      <c r="AE126" s="78"/>
      <c r="AF126" s="71"/>
      <c r="AG126" s="79"/>
    </row>
    <row r="127" spans="1:34">
      <c r="A127" s="212">
        <v>112</v>
      </c>
      <c r="B127" s="220" t="s">
        <v>188</v>
      </c>
      <c r="C127" s="12" t="s">
        <v>27</v>
      </c>
      <c r="D127" s="73">
        <v>13216022.449999999</v>
      </c>
      <c r="E127" s="33">
        <v>17596473091.052498</v>
      </c>
      <c r="F127" s="24">
        <f t="shared" si="87"/>
        <v>1.0168187242524647E-2</v>
      </c>
      <c r="G127" s="74">
        <v>1.2507999999999999</v>
      </c>
      <c r="H127" s="33">
        <v>1665.3776599999999</v>
      </c>
      <c r="I127" s="74">
        <v>1.2507999999999999</v>
      </c>
      <c r="J127" s="33">
        <v>1665.3776599999999</v>
      </c>
      <c r="K127" s="25">
        <v>355</v>
      </c>
      <c r="L127" s="26">
        <v>2.92E-2</v>
      </c>
      <c r="M127" s="26">
        <v>5.04E-2</v>
      </c>
      <c r="N127" s="75">
        <v>13499190.67</v>
      </c>
      <c r="O127" s="77">
        <f>1328.44*N127</f>
        <v>17932864853.6548</v>
      </c>
      <c r="P127" s="24">
        <f t="shared" si="88"/>
        <v>1.0341465958717667E-2</v>
      </c>
      <c r="Q127" s="75">
        <v>1.2502</v>
      </c>
      <c r="R127" s="33">
        <f>Q127*1328.44</f>
        <v>1660.8156880000001</v>
      </c>
      <c r="S127" s="75">
        <v>1.2502</v>
      </c>
      <c r="T127" s="77">
        <f>S127*1328.44</f>
        <v>1660.8156880000001</v>
      </c>
      <c r="U127" s="25">
        <v>357</v>
      </c>
      <c r="V127" s="52">
        <v>-2.5000000000000001E-2</v>
      </c>
      <c r="W127" s="52">
        <v>4.8399999999999999E-2</v>
      </c>
      <c r="X127" s="20">
        <f t="shared" ref="X127:X140" si="89">((O127-E127)/E127)</f>
        <v>1.9116999233974447E-2</v>
      </c>
      <c r="Y127" s="20">
        <f t="shared" ref="Y127:Y140" si="90">((T127-J127)/J127)</f>
        <v>-2.7393017869590864E-3</v>
      </c>
      <c r="Z127" s="20">
        <f t="shared" ref="Z127:Z140" si="91">((U127-K127)/K127)</f>
        <v>5.6338028169014088E-3</v>
      </c>
      <c r="AA127" s="20">
        <f t="shared" ref="AA127:AA140" si="92">V127-L127</f>
        <v>-5.4199999999999998E-2</v>
      </c>
      <c r="AB127" s="21">
        <f t="shared" ref="AB127:AB140" si="93">W127-M127</f>
        <v>-2.0000000000000018E-3</v>
      </c>
    </row>
    <row r="128" spans="1:34">
      <c r="A128" s="212">
        <v>113</v>
      </c>
      <c r="B128" s="220" t="s">
        <v>189</v>
      </c>
      <c r="C128" s="12" t="s">
        <v>27</v>
      </c>
      <c r="D128" s="73">
        <v>2320107.67</v>
      </c>
      <c r="E128" s="33">
        <v>3089107357.2214999</v>
      </c>
      <c r="F128" s="24">
        <f t="shared" si="87"/>
        <v>1.7850521441402048E-3</v>
      </c>
      <c r="G128" s="74">
        <v>1.0816573039999999</v>
      </c>
      <c r="H128" s="33">
        <v>1440.1726174108001</v>
      </c>
      <c r="I128" s="74">
        <v>1.0816573039999999</v>
      </c>
      <c r="J128" s="33">
        <v>1440.1726174108001</v>
      </c>
      <c r="K128" s="25">
        <v>128</v>
      </c>
      <c r="L128" s="26">
        <v>4.8300000000000003E-2</v>
      </c>
      <c r="M128" s="26">
        <v>4.99E-2</v>
      </c>
      <c r="N128" s="75">
        <v>2333075.98</v>
      </c>
      <c r="O128" s="77">
        <f>N128*1328.44</f>
        <v>3099351454.8712001</v>
      </c>
      <c r="P128" s="24">
        <f t="shared" si="88"/>
        <v>1.7873238786004835E-3</v>
      </c>
      <c r="Q128" s="75">
        <v>1.0824573040000001</v>
      </c>
      <c r="R128" s="33">
        <f>Q128*1328.44</f>
        <v>1437.97958092576</v>
      </c>
      <c r="S128" s="75">
        <v>1.0824573040000001</v>
      </c>
      <c r="T128" s="77">
        <f>1328.44 *S128</f>
        <v>1437.97958092576</v>
      </c>
      <c r="U128" s="25">
        <v>130</v>
      </c>
      <c r="V128" s="52">
        <v>3.8600000000000002E-2</v>
      </c>
      <c r="W128" s="52">
        <v>4.9599999999999998E-2</v>
      </c>
      <c r="X128" s="20">
        <f t="shared" si="89"/>
        <v>3.3161999455124883E-3</v>
      </c>
      <c r="Y128" s="20">
        <f t="shared" ref="Y128" si="94">((T128-J128)/J128)</f>
        <v>-1.5227594654470932E-3</v>
      </c>
      <c r="Z128" s="20">
        <f t="shared" ref="Z128" si="95">((U128-K128)/K128)</f>
        <v>1.5625E-2</v>
      </c>
      <c r="AA128" s="20">
        <f t="shared" ref="AA128" si="96">V128-L128</f>
        <v>-9.7000000000000003E-3</v>
      </c>
      <c r="AB128" s="21">
        <f t="shared" ref="AB128" si="97">W128-M128</f>
        <v>-3.0000000000000165E-4</v>
      </c>
    </row>
    <row r="129" spans="1:111">
      <c r="A129" s="212">
        <v>114</v>
      </c>
      <c r="B129" s="220" t="s">
        <v>190</v>
      </c>
      <c r="C129" s="12" t="s">
        <v>31</v>
      </c>
      <c r="D129" s="73">
        <v>34348913.299999997</v>
      </c>
      <c r="E129" s="33">
        <v>45725366127.025909</v>
      </c>
      <c r="F129" s="24">
        <f t="shared" si="87"/>
        <v>2.6422572415889946E-2</v>
      </c>
      <c r="G129" s="74">
        <v>1.2962</v>
      </c>
      <c r="H129" s="33">
        <v>1725.5049397400001</v>
      </c>
      <c r="I129" s="74">
        <v>1.2962</v>
      </c>
      <c r="J129" s="33">
        <v>1725.5049397400001</v>
      </c>
      <c r="K129" s="25">
        <v>668</v>
      </c>
      <c r="L129" s="26">
        <v>-1E-4</v>
      </c>
      <c r="M129" s="26">
        <v>6.8199999999999997E-2</v>
      </c>
      <c r="N129" s="75">
        <v>34141246.700000003</v>
      </c>
      <c r="O129" s="33">
        <f>N129*C277</f>
        <v>45391258636.854462</v>
      </c>
      <c r="P129" s="24">
        <f t="shared" si="88"/>
        <v>2.6176082842709392E-2</v>
      </c>
      <c r="Q129" s="75">
        <v>1.2861</v>
      </c>
      <c r="R129" s="33">
        <f>Q129*C277</f>
        <v>1709.8876981799999</v>
      </c>
      <c r="S129" s="28">
        <v>1.2861</v>
      </c>
      <c r="T129" s="33">
        <f>S129*C277</f>
        <v>1709.8876981799999</v>
      </c>
      <c r="U129" s="25">
        <v>671</v>
      </c>
      <c r="V129" s="52">
        <v>-7.7999999999999996E-3</v>
      </c>
      <c r="W129" s="52">
        <v>6.0100000000000001E-2</v>
      </c>
      <c r="X129" s="20">
        <f t="shared" si="89"/>
        <v>-7.3068302885381164E-3</v>
      </c>
      <c r="Y129" s="20">
        <f t="shared" ref="Y129:Z132" si="98">((T129-J129)/J129)</f>
        <v>-9.0508240227659686E-3</v>
      </c>
      <c r="Z129" s="20">
        <f t="shared" si="98"/>
        <v>4.4910179640718561E-3</v>
      </c>
      <c r="AA129" s="20">
        <f t="shared" si="92"/>
        <v>-7.6999999999999994E-3</v>
      </c>
      <c r="AB129" s="21">
        <f t="shared" si="93"/>
        <v>-8.0999999999999961E-3</v>
      </c>
    </row>
    <row r="130" spans="1:111">
      <c r="A130" s="212">
        <v>115</v>
      </c>
      <c r="B130" s="220" t="s">
        <v>191</v>
      </c>
      <c r="C130" s="12" t="s">
        <v>79</v>
      </c>
      <c r="D130" s="73">
        <v>991758.86</v>
      </c>
      <c r="E130" s="33">
        <v>1320232072.180922</v>
      </c>
      <c r="F130" s="24">
        <f t="shared" si="87"/>
        <v>7.6290099976613994E-4</v>
      </c>
      <c r="G130" s="74">
        <v>1.0899000000000001</v>
      </c>
      <c r="H130" s="33">
        <v>1450.8778227300002</v>
      </c>
      <c r="I130" s="74">
        <v>1.0968</v>
      </c>
      <c r="J130" s="33">
        <v>1460.06312136</v>
      </c>
      <c r="K130" s="25">
        <v>85</v>
      </c>
      <c r="L130" s="26">
        <v>3.8299999999999999E-4</v>
      </c>
      <c r="M130" s="26">
        <v>5.3601000000000003E-2</v>
      </c>
      <c r="N130" s="75">
        <v>1010096</v>
      </c>
      <c r="O130" s="33">
        <f>N130*C277</f>
        <v>1342936571.3248</v>
      </c>
      <c r="P130" s="24">
        <f t="shared" si="88"/>
        <v>7.7444027769171613E-4</v>
      </c>
      <c r="Q130" s="74">
        <v>1.0923</v>
      </c>
      <c r="R130" s="33">
        <f>Q130*C277</f>
        <v>1452.2279237400001</v>
      </c>
      <c r="S130" s="33">
        <v>1.0985</v>
      </c>
      <c r="T130" s="33">
        <f>S130*C277</f>
        <v>1460.4709092999999</v>
      </c>
      <c r="U130" s="25">
        <v>85</v>
      </c>
      <c r="V130" s="26">
        <v>1.9109999999999999E-3</v>
      </c>
      <c r="W130" s="26">
        <v>5.4997999999999998E-2</v>
      </c>
      <c r="X130" s="20">
        <f t="shared" si="89"/>
        <v>1.7197354633547036E-2</v>
      </c>
      <c r="Y130" s="20">
        <f t="shared" si="98"/>
        <v>2.7929473324419965E-4</v>
      </c>
      <c r="Z130" s="20">
        <f t="shared" si="98"/>
        <v>0</v>
      </c>
      <c r="AA130" s="20">
        <f t="shared" si="92"/>
        <v>1.5279999999999998E-3</v>
      </c>
      <c r="AB130" s="21">
        <f t="shared" si="93"/>
        <v>1.3969999999999955E-3</v>
      </c>
    </row>
    <row r="131" spans="1:111">
      <c r="A131" s="212">
        <v>116</v>
      </c>
      <c r="B131" s="220" t="s">
        <v>192</v>
      </c>
      <c r="C131" s="12" t="s">
        <v>35</v>
      </c>
      <c r="D131" s="73">
        <v>872698.84</v>
      </c>
      <c r="E131" s="33">
        <v>1161739052.0948679</v>
      </c>
      <c r="F131" s="24">
        <v>0</v>
      </c>
      <c r="G131" s="74">
        <v>1.5314000000000001</v>
      </c>
      <c r="H131" s="33">
        <v>2038.6038147800002</v>
      </c>
      <c r="I131" s="74">
        <v>1.5314000000000001</v>
      </c>
      <c r="J131" s="33">
        <v>2038.6038147800002</v>
      </c>
      <c r="K131" s="25">
        <v>94</v>
      </c>
      <c r="L131" s="26">
        <v>1.9599999999999999E-4</v>
      </c>
      <c r="M131" s="26">
        <v>8.5699999999999998E-2</v>
      </c>
      <c r="N131" s="75">
        <v>874625.13</v>
      </c>
      <c r="O131" s="33">
        <f>N131*C277</f>
        <v>1162826180.1617939</v>
      </c>
      <c r="P131" s="24">
        <f>(O131/$O$166)</f>
        <v>6.7057480531885409E-4</v>
      </c>
      <c r="Q131" s="204">
        <v>1.5329999999999999</v>
      </c>
      <c r="R131" s="33">
        <f>Q131*C277</f>
        <v>2038.1446553999999</v>
      </c>
      <c r="S131" s="75">
        <v>1.5329999999999999</v>
      </c>
      <c r="T131" s="33">
        <f>S131*C277</f>
        <v>2038.1446553999999</v>
      </c>
      <c r="U131" s="25">
        <v>95</v>
      </c>
      <c r="V131" s="52">
        <v>2.61E-4</v>
      </c>
      <c r="W131" s="52">
        <v>8.5800000000000001E-2</v>
      </c>
      <c r="X131" s="20">
        <f t="shared" si="89"/>
        <v>9.357764680163539E-4</v>
      </c>
      <c r="Y131" s="20">
        <f t="shared" si="98"/>
        <v>-2.2523227743976931E-4</v>
      </c>
      <c r="Z131" s="20">
        <f t="shared" si="98"/>
        <v>1.0638297872340425E-2</v>
      </c>
      <c r="AA131" s="20">
        <f t="shared" si="92"/>
        <v>6.5000000000000008E-5</v>
      </c>
      <c r="AB131" s="21">
        <f t="shared" si="93"/>
        <v>1.0000000000000286E-4</v>
      </c>
    </row>
    <row r="132" spans="1:111">
      <c r="A132" s="212">
        <v>117</v>
      </c>
      <c r="B132" s="220" t="s">
        <v>193</v>
      </c>
      <c r="C132" s="12" t="s">
        <v>88</v>
      </c>
      <c r="D132" s="73">
        <v>3031593.1</v>
      </c>
      <c r="E132" s="33">
        <v>4035664920.0213704</v>
      </c>
      <c r="F132" s="24">
        <f t="shared" ref="F132:F142" si="99">(E132/$E$166)</f>
        <v>2.3320239426690191E-3</v>
      </c>
      <c r="G132" s="74">
        <v>109.61</v>
      </c>
      <c r="H132" s="33">
        <v>145913.127947</v>
      </c>
      <c r="I132" s="74">
        <v>110.07</v>
      </c>
      <c r="J132" s="33">
        <v>146525.48118899998</v>
      </c>
      <c r="K132" s="25">
        <v>88</v>
      </c>
      <c r="L132" s="26">
        <v>-1.1000000000000001E-3</v>
      </c>
      <c r="M132" s="26">
        <v>4.1500000000000002E-2</v>
      </c>
      <c r="N132" s="75">
        <v>3045829.54</v>
      </c>
      <c r="O132" s="33">
        <f>N132*C277</f>
        <v>4049472405.8776517</v>
      </c>
      <c r="P132" s="24">
        <f t="shared" si="88"/>
        <v>2.3352365267848125E-3</v>
      </c>
      <c r="Q132" s="75">
        <v>109.52</v>
      </c>
      <c r="R132" s="33">
        <f>Q132*C277</f>
        <v>145608.35137599998</v>
      </c>
      <c r="S132" s="77">
        <v>110.03</v>
      </c>
      <c r="T132" s="33">
        <f>S132*C277</f>
        <v>146286.403414</v>
      </c>
      <c r="U132" s="194">
        <v>88</v>
      </c>
      <c r="V132" s="52">
        <v>-5.9999999999999995E-4</v>
      </c>
      <c r="W132" s="52">
        <v>4.0899999999999999E-2</v>
      </c>
      <c r="X132" s="20">
        <f t="shared" si="89"/>
        <v>3.4213657798448155E-3</v>
      </c>
      <c r="Y132" s="20">
        <f t="shared" si="98"/>
        <v>-1.6316464075733165E-3</v>
      </c>
      <c r="Z132" s="20">
        <f t="shared" si="98"/>
        <v>0</v>
      </c>
      <c r="AA132" s="20">
        <f t="shared" si="92"/>
        <v>5.0000000000000012E-4</v>
      </c>
      <c r="AB132" s="21">
        <f t="shared" si="93"/>
        <v>-6.0000000000000331E-4</v>
      </c>
    </row>
    <row r="133" spans="1:111">
      <c r="A133" s="212">
        <v>118</v>
      </c>
      <c r="B133" s="220" t="s">
        <v>194</v>
      </c>
      <c r="C133" s="12" t="s">
        <v>91</v>
      </c>
      <c r="D133" s="73">
        <v>3412703.07</v>
      </c>
      <c r="E133" s="33">
        <v>4538860956.0692997</v>
      </c>
      <c r="F133" s="24">
        <f t="shared" si="99"/>
        <v>2.6227976384974871E-3</v>
      </c>
      <c r="G133" s="74">
        <v>116.46498</v>
      </c>
      <c r="H133" s="33">
        <v>154897.25875020001</v>
      </c>
      <c r="I133" s="74">
        <v>116.46498</v>
      </c>
      <c r="J133" s="33">
        <v>154897.25875020001</v>
      </c>
      <c r="K133" s="25">
        <v>67</v>
      </c>
      <c r="L133" s="26">
        <v>6.9999999999999999E-4</v>
      </c>
      <c r="M133" s="26">
        <v>5.8200000000000002E-2</v>
      </c>
      <c r="N133" s="75">
        <v>3363575.6</v>
      </c>
      <c r="O133" s="33">
        <f>N133*1330</f>
        <v>4473555548</v>
      </c>
      <c r="P133" s="24">
        <f t="shared" si="88"/>
        <v>2.5797954086876377E-3</v>
      </c>
      <c r="Q133" s="75">
        <v>116.60655</v>
      </c>
      <c r="R133" s="33">
        <f>Q133*1330</f>
        <v>155086.7115</v>
      </c>
      <c r="S133" s="75">
        <v>116.60655</v>
      </c>
      <c r="T133" s="190">
        <f>S133*1330</f>
        <v>155086.7115</v>
      </c>
      <c r="U133" s="25">
        <v>66</v>
      </c>
      <c r="V133" s="26">
        <v>9.01E-4</v>
      </c>
      <c r="W133" s="26">
        <v>5.8400000000000001E-2</v>
      </c>
      <c r="X133" s="20">
        <f t="shared" si="89"/>
        <v>-1.4388060947752595E-2</v>
      </c>
      <c r="Y133" s="20">
        <f t="shared" si="90"/>
        <v>1.2230865241167517E-3</v>
      </c>
      <c r="Z133" s="20">
        <f t="shared" si="91"/>
        <v>-1.4925373134328358E-2</v>
      </c>
      <c r="AA133" s="20">
        <f t="shared" si="92"/>
        <v>2.0100000000000001E-4</v>
      </c>
      <c r="AB133" s="21">
        <f t="shared" si="93"/>
        <v>1.9999999999999879E-4</v>
      </c>
      <c r="AD133" s="80"/>
    </row>
    <row r="134" spans="1:111">
      <c r="A134" s="212">
        <v>119</v>
      </c>
      <c r="B134" s="220" t="s">
        <v>195</v>
      </c>
      <c r="C134" s="12" t="s">
        <v>37</v>
      </c>
      <c r="D134" s="73">
        <v>4576797.3</v>
      </c>
      <c r="E134" s="33">
        <v>6092644923.11271</v>
      </c>
      <c r="F134" s="24">
        <f t="shared" si="99"/>
        <v>3.5206574669743506E-3</v>
      </c>
      <c r="G134" s="74">
        <v>1.55</v>
      </c>
      <c r="H134" s="33">
        <v>2063.3641850000004</v>
      </c>
      <c r="I134" s="74">
        <v>1.55</v>
      </c>
      <c r="J134" s="33">
        <v>2076.6762120000003</v>
      </c>
      <c r="K134" s="57">
        <v>121</v>
      </c>
      <c r="L134" s="58">
        <v>9.9000000000000008E-3</v>
      </c>
      <c r="M134" s="58">
        <v>6.6000000000000003E-2</v>
      </c>
      <c r="N134" s="81">
        <v>4563793.1100000003</v>
      </c>
      <c r="O134" s="33">
        <f>N134*C277</f>
        <v>6067625920.0899181</v>
      </c>
      <c r="P134" s="24">
        <f t="shared" si="88"/>
        <v>3.4990587067327667E-3</v>
      </c>
      <c r="Q134" s="75">
        <v>1.55</v>
      </c>
      <c r="R134" s="33">
        <f>Q134*C277</f>
        <v>2060.7463899999998</v>
      </c>
      <c r="S134" s="77">
        <v>1.55</v>
      </c>
      <c r="T134" s="33">
        <f>S134*C277</f>
        <v>2060.7463899999998</v>
      </c>
      <c r="U134" s="57">
        <v>121</v>
      </c>
      <c r="V134" s="58">
        <v>8.2000000000000007E-3</v>
      </c>
      <c r="W134" s="58">
        <v>6.1899999999999997E-2</v>
      </c>
      <c r="X134" s="20">
        <f>((O134-E134)/E134)</f>
        <v>-4.1064272312803267E-3</v>
      </c>
      <c r="Y134" s="20">
        <f>((T134-J134)/J134)</f>
        <v>-7.6708260575002489E-3</v>
      </c>
      <c r="Z134" s="20">
        <f>((U134-K134)/K134)</f>
        <v>0</v>
      </c>
      <c r="AA134" s="20">
        <f>V134-L134</f>
        <v>-1.7000000000000001E-3</v>
      </c>
      <c r="AB134" s="21">
        <f>W134-M134</f>
        <v>-4.1000000000000064E-3</v>
      </c>
      <c r="AD134" s="80"/>
    </row>
    <row r="135" spans="1:111">
      <c r="A135" s="212">
        <v>120</v>
      </c>
      <c r="B135" s="220" t="s">
        <v>196</v>
      </c>
      <c r="C135" s="12" t="s">
        <v>39</v>
      </c>
      <c r="D135" s="73">
        <v>39488831.560000002</v>
      </c>
      <c r="E135" s="33">
        <v>52687973508.93</v>
      </c>
      <c r="F135" s="24">
        <f t="shared" si="99"/>
        <v>3.0445940916443856E-2</v>
      </c>
      <c r="G135" s="74">
        <v>135.01</v>
      </c>
      <c r="H135" s="33">
        <v>180137.0925</v>
      </c>
      <c r="I135" s="74">
        <v>135.03</v>
      </c>
      <c r="J135" s="33">
        <v>180163.7775</v>
      </c>
      <c r="K135" s="25">
        <v>2748</v>
      </c>
      <c r="L135" s="26">
        <v>1.2999999999999999E-3</v>
      </c>
      <c r="M135" s="26">
        <v>5.5300000000000002E-2</v>
      </c>
      <c r="N135" s="59">
        <v>39830566.789999999</v>
      </c>
      <c r="O135" s="32">
        <f>N135*1330.57</f>
        <v>52997357253.770294</v>
      </c>
      <c r="P135" s="24">
        <f t="shared" si="88"/>
        <v>3.0562342961624731E-2</v>
      </c>
      <c r="Q135" s="75">
        <v>135.18</v>
      </c>
      <c r="R135" s="77">
        <f>Q135*1330.57</f>
        <v>179866.45259999999</v>
      </c>
      <c r="S135" s="77">
        <v>135.19999999999999</v>
      </c>
      <c r="T135" s="77">
        <f>S135*1330.57</f>
        <v>179893.06399999998</v>
      </c>
      <c r="U135" s="25">
        <v>2754</v>
      </c>
      <c r="V135" s="52">
        <v>1.2999999999999999E-3</v>
      </c>
      <c r="W135" s="52">
        <v>5.7000000000000002E-2</v>
      </c>
      <c r="X135" s="20">
        <f t="shared" si="89"/>
        <v>5.8719993242453503E-3</v>
      </c>
      <c r="Y135" s="20">
        <f t="shared" si="90"/>
        <v>-1.5025967137040773E-3</v>
      </c>
      <c r="Z135" s="20">
        <f t="shared" si="91"/>
        <v>2.1834061135371178E-3</v>
      </c>
      <c r="AA135" s="20">
        <f t="shared" si="92"/>
        <v>0</v>
      </c>
      <c r="AB135" s="21">
        <f t="shared" si="93"/>
        <v>1.7000000000000001E-3</v>
      </c>
      <c r="DG135" s="22" t="s">
        <v>197</v>
      </c>
    </row>
    <row r="136" spans="1:111">
      <c r="A136" s="212">
        <v>121</v>
      </c>
      <c r="B136" s="225" t="s">
        <v>198</v>
      </c>
      <c r="C136" s="12" t="s">
        <v>39</v>
      </c>
      <c r="D136" s="193">
        <v>121889144.15000001</v>
      </c>
      <c r="E136" s="33">
        <v>162630590582.13751</v>
      </c>
      <c r="F136" s="24">
        <f t="shared" si="99"/>
        <v>9.3976689978993361E-2</v>
      </c>
      <c r="G136" s="74">
        <v>131.81</v>
      </c>
      <c r="H136" s="33">
        <v>175867.49249999999</v>
      </c>
      <c r="I136" s="74">
        <v>131.84</v>
      </c>
      <c r="J136" s="33">
        <v>175907.52000000002</v>
      </c>
      <c r="K136" s="25">
        <v>1123</v>
      </c>
      <c r="L136" s="26">
        <v>1.4E-3</v>
      </c>
      <c r="M136" s="26">
        <v>5.7200000000000001E-2</v>
      </c>
      <c r="N136" s="59">
        <v>122322962.48999999</v>
      </c>
      <c r="O136" s="32">
        <f>N136*1330.57</f>
        <v>162759264200.31927</v>
      </c>
      <c r="P136" s="24">
        <f t="shared" si="88"/>
        <v>9.385948112191897E-2</v>
      </c>
      <c r="Q136" s="75">
        <v>132.02000000000001</v>
      </c>
      <c r="R136" s="77">
        <f>Q136*1330.57</f>
        <v>175661.85140000001</v>
      </c>
      <c r="S136" s="77">
        <v>132.04</v>
      </c>
      <c r="T136" s="77">
        <f>S136*1330.57</f>
        <v>175688.46279999998</v>
      </c>
      <c r="U136" s="25">
        <v>1126</v>
      </c>
      <c r="V136" s="52">
        <v>1.6000000000000001E-3</v>
      </c>
      <c r="W136" s="52">
        <v>5.8900000000000001E-2</v>
      </c>
      <c r="X136" s="20">
        <f t="shared" si="89"/>
        <v>7.9120181339300578E-4</v>
      </c>
      <c r="Y136" s="20">
        <f t="shared" si="90"/>
        <v>-1.2452975290654959E-3</v>
      </c>
      <c r="Z136" s="20">
        <f t="shared" si="91"/>
        <v>2.6714158504007124E-3</v>
      </c>
      <c r="AA136" s="20">
        <f t="shared" si="92"/>
        <v>2.0000000000000009E-4</v>
      </c>
      <c r="AB136" s="21">
        <f t="shared" si="93"/>
        <v>1.7000000000000001E-3</v>
      </c>
      <c r="AD136" s="71"/>
    </row>
    <row r="137" spans="1:111">
      <c r="A137" s="212">
        <v>122</v>
      </c>
      <c r="B137" s="220" t="s">
        <v>199</v>
      </c>
      <c r="C137" s="12" t="s">
        <v>97</v>
      </c>
      <c r="D137" s="73">
        <v>1554228.54</v>
      </c>
      <c r="E137" s="33">
        <v>2068993228.8650582</v>
      </c>
      <c r="F137" s="24">
        <f t="shared" si="99"/>
        <v>1.1955754113767818E-3</v>
      </c>
      <c r="G137" s="74">
        <v>1</v>
      </c>
      <c r="H137" s="33">
        <v>1331.2027</v>
      </c>
      <c r="I137" s="74">
        <v>1</v>
      </c>
      <c r="J137" s="33">
        <v>1331.2027</v>
      </c>
      <c r="K137" s="25">
        <v>16</v>
      </c>
      <c r="L137" s="26">
        <v>8.7190000000000004E-2</v>
      </c>
      <c r="M137" s="26">
        <v>8.4678000000000003E-2</v>
      </c>
      <c r="N137" s="74">
        <v>1556818.13</v>
      </c>
      <c r="O137" s="33">
        <f>N137*C277</f>
        <v>2069811187.9251938</v>
      </c>
      <c r="P137" s="24">
        <f t="shared" si="88"/>
        <v>1.1936119585788856E-3</v>
      </c>
      <c r="Q137" s="74">
        <v>1</v>
      </c>
      <c r="R137" s="33">
        <f>1*C277</f>
        <v>1329.5137999999999</v>
      </c>
      <c r="S137" s="33">
        <v>1</v>
      </c>
      <c r="T137" s="33">
        <f>1*C277</f>
        <v>1329.5137999999999</v>
      </c>
      <c r="U137" s="25">
        <v>36</v>
      </c>
      <c r="V137" s="26">
        <v>8.8242000000000001E-2</v>
      </c>
      <c r="W137" s="26">
        <v>8.5692809746779994E-2</v>
      </c>
      <c r="X137" s="20">
        <f t="shared" ref="X137" si="100">((O137-E137)/E137)</f>
        <v>3.9534158387956282E-4</v>
      </c>
      <c r="Y137" s="20">
        <f t="shared" ref="Y137" si="101">((T137-J137)/J137)</f>
        <v>-1.2687023546452416E-3</v>
      </c>
      <c r="Z137" s="20">
        <f t="shared" si="91"/>
        <v>1.25</v>
      </c>
      <c r="AA137" s="20">
        <f t="shared" si="92"/>
        <v>1.0519999999999974E-3</v>
      </c>
      <c r="AB137" s="21">
        <f t="shared" si="93"/>
        <v>1.0148097467799905E-3</v>
      </c>
    </row>
    <row r="138" spans="1:111">
      <c r="A138" s="212">
        <v>123</v>
      </c>
      <c r="B138" s="220" t="s">
        <v>200</v>
      </c>
      <c r="C138" s="12" t="s">
        <v>43</v>
      </c>
      <c r="D138" s="73">
        <v>217457.02280000001</v>
      </c>
      <c r="E138" s="33">
        <v>289479375.88532156</v>
      </c>
      <c r="F138" s="24">
        <f t="shared" si="99"/>
        <v>1.6727673105969358E-4</v>
      </c>
      <c r="G138" s="74">
        <v>148.9785</v>
      </c>
      <c r="H138" s="33">
        <v>198320.58144194999</v>
      </c>
      <c r="I138" s="74">
        <v>148.9785</v>
      </c>
      <c r="J138" s="33">
        <v>198320.58144194999</v>
      </c>
      <c r="K138" s="25">
        <v>11</v>
      </c>
      <c r="L138" s="26">
        <v>1.1999999999999999E-3</v>
      </c>
      <c r="M138" s="26">
        <v>0.1013</v>
      </c>
      <c r="N138" s="75">
        <v>217457.02280000001</v>
      </c>
      <c r="O138" s="77">
        <f>N138*C277</f>
        <v>289112112.71951461</v>
      </c>
      <c r="P138" s="24">
        <f t="shared" si="88"/>
        <v>1.6672422930419072E-4</v>
      </c>
      <c r="Q138" s="75">
        <v>148.9785</v>
      </c>
      <c r="R138" s="33">
        <f>Q138*C277</f>
        <v>198068.97165329999</v>
      </c>
      <c r="S138" s="75">
        <v>148.9785</v>
      </c>
      <c r="T138" s="33">
        <f>S138*C277</f>
        <v>198068.97165329999</v>
      </c>
      <c r="U138" s="25">
        <v>11</v>
      </c>
      <c r="V138" s="52">
        <v>1.1999999999999999E-3</v>
      </c>
      <c r="W138" s="52">
        <v>0.1013</v>
      </c>
      <c r="X138" s="20">
        <f t="shared" si="89"/>
        <v>-1.2687023546452648E-3</v>
      </c>
      <c r="Y138" s="20">
        <f t="shared" si="90"/>
        <v>-1.2687023546451971E-3</v>
      </c>
      <c r="Z138" s="20">
        <f t="shared" si="91"/>
        <v>0</v>
      </c>
      <c r="AA138" s="20">
        <f t="shared" si="92"/>
        <v>0</v>
      </c>
      <c r="AB138" s="21">
        <f t="shared" si="93"/>
        <v>0</v>
      </c>
    </row>
    <row r="139" spans="1:111">
      <c r="A139" s="212">
        <v>124</v>
      </c>
      <c r="B139" s="220" t="s">
        <v>201</v>
      </c>
      <c r="C139" s="12" t="s">
        <v>112</v>
      </c>
      <c r="D139" s="73">
        <v>60828.11</v>
      </c>
      <c r="E139" s="33">
        <v>80974544.26789701</v>
      </c>
      <c r="F139" s="24">
        <f t="shared" si="99"/>
        <v>4.6791440746881496E-5</v>
      </c>
      <c r="G139" s="74">
        <v>100</v>
      </c>
      <c r="H139" s="23">
        <v>133120.27000000002</v>
      </c>
      <c r="I139" s="74">
        <v>100</v>
      </c>
      <c r="J139" s="23">
        <v>133120.27000000002</v>
      </c>
      <c r="K139" s="25">
        <v>6</v>
      </c>
      <c r="L139" s="26">
        <v>7.7935872449064192E-4</v>
      </c>
      <c r="M139" s="26">
        <v>0</v>
      </c>
      <c r="N139" s="75">
        <v>62790.45</v>
      </c>
      <c r="O139" s="33">
        <f>N139*C277</f>
        <v>83480769.783209994</v>
      </c>
      <c r="P139" s="24">
        <f t="shared" si="88"/>
        <v>4.8141417780476127E-5</v>
      </c>
      <c r="Q139" s="74">
        <v>100</v>
      </c>
      <c r="R139" s="23">
        <f>Q139*C277</f>
        <v>132951.38</v>
      </c>
      <c r="S139" s="23">
        <v>100</v>
      </c>
      <c r="T139" s="23">
        <f>S139*C277</f>
        <v>132951.38</v>
      </c>
      <c r="U139" s="25">
        <v>8</v>
      </c>
      <c r="V139" s="52">
        <v>3.2300000000000002E-2</v>
      </c>
      <c r="W139" s="26">
        <v>0</v>
      </c>
      <c r="X139" s="20">
        <f>((O139-E139)/E139)</f>
        <v>3.0950782594359069E-2</v>
      </c>
      <c r="Y139" s="20">
        <f>((T139-J139)/J139)</f>
        <v>-1.2687023546452689E-3</v>
      </c>
      <c r="Z139" s="20">
        <f>((U139-K139)/K139)</f>
        <v>0.33333333333333331</v>
      </c>
      <c r="AA139" s="20">
        <f>V139-L139</f>
        <v>3.152064127550936E-2</v>
      </c>
      <c r="AB139" s="21">
        <f>W139-M139</f>
        <v>0</v>
      </c>
      <c r="AD139" s="30"/>
    </row>
    <row r="140" spans="1:111">
      <c r="A140" s="212">
        <v>125</v>
      </c>
      <c r="B140" s="220" t="s">
        <v>202</v>
      </c>
      <c r="C140" s="12" t="s">
        <v>114</v>
      </c>
      <c r="D140" s="73">
        <v>35172605</v>
      </c>
      <c r="E140" s="33">
        <v>46821866742.033501</v>
      </c>
      <c r="F140" s="24">
        <f t="shared" si="99"/>
        <v>2.7056189363288907E-2</v>
      </c>
      <c r="G140" s="74">
        <v>106.95</v>
      </c>
      <c r="H140" s="33">
        <v>142372.128765</v>
      </c>
      <c r="I140" s="74">
        <v>106.95</v>
      </c>
      <c r="J140" s="33">
        <v>142372.128765</v>
      </c>
      <c r="K140" s="25">
        <v>1026</v>
      </c>
      <c r="L140" s="58">
        <v>2.9999999999999997E-4</v>
      </c>
      <c r="M140" s="26">
        <v>0.13270000000000001</v>
      </c>
      <c r="N140" s="75">
        <v>35060628</v>
      </c>
      <c r="O140" s="33">
        <f>N140*C277</f>
        <v>46613588762.666397</v>
      </c>
      <c r="P140" s="24">
        <f t="shared" si="88"/>
        <v>2.6880972189144352E-2</v>
      </c>
      <c r="Q140" s="75">
        <v>106.84</v>
      </c>
      <c r="R140" s="33">
        <f>Q140*C277</f>
        <v>142045.254392</v>
      </c>
      <c r="S140" s="75">
        <v>106.84</v>
      </c>
      <c r="T140" s="33">
        <f>S140*C277</f>
        <v>142045.254392</v>
      </c>
      <c r="U140" s="25">
        <v>1034</v>
      </c>
      <c r="V140" s="58">
        <v>-1.1000000000000001E-3</v>
      </c>
      <c r="W140" s="52">
        <v>0.12770000000000001</v>
      </c>
      <c r="X140" s="20">
        <f t="shared" si="89"/>
        <v>-4.4483057566802589E-3</v>
      </c>
      <c r="Y140" s="20">
        <f t="shared" si="90"/>
        <v>-2.2959154705029304E-3</v>
      </c>
      <c r="Z140" s="20">
        <f t="shared" si="91"/>
        <v>7.7972709551656916E-3</v>
      </c>
      <c r="AA140" s="20">
        <f t="shared" si="92"/>
        <v>-1.4E-3</v>
      </c>
      <c r="AB140" s="21">
        <f t="shared" si="93"/>
        <v>-5.0000000000000044E-3</v>
      </c>
    </row>
    <row r="141" spans="1:111">
      <c r="A141" s="212">
        <v>126</v>
      </c>
      <c r="B141" s="220" t="s">
        <v>203</v>
      </c>
      <c r="C141" s="12" t="s">
        <v>51</v>
      </c>
      <c r="D141" s="73">
        <v>2044572.26</v>
      </c>
      <c r="E141" s="33">
        <v>2721740112.8571019</v>
      </c>
      <c r="F141" s="24">
        <f t="shared" si="99"/>
        <v>1.5727676193869507E-3</v>
      </c>
      <c r="G141" s="74">
        <v>158.77000000000001</v>
      </c>
      <c r="H141" s="33">
        <v>211355.05267900001</v>
      </c>
      <c r="I141" s="74">
        <v>165</v>
      </c>
      <c r="J141" s="33">
        <v>219648.4455</v>
      </c>
      <c r="K141" s="25">
        <v>53</v>
      </c>
      <c r="L141" s="26">
        <v>-5.8410246166706902E-7</v>
      </c>
      <c r="M141" s="26">
        <v>-5.8410246166706902E-7</v>
      </c>
      <c r="N141" s="74">
        <v>2053660.29</v>
      </c>
      <c r="O141" s="33">
        <f>N141*C277</f>
        <v>2730369696.0670018</v>
      </c>
      <c r="P141" s="24">
        <f t="shared" si="88"/>
        <v>1.5745406825411149E-3</v>
      </c>
      <c r="Q141" s="74">
        <v>158.85428899999999</v>
      </c>
      <c r="R141" s="33">
        <f>Q141*C277</f>
        <v>211198.96941468818</v>
      </c>
      <c r="S141" s="33">
        <v>164.92783900000001</v>
      </c>
      <c r="T141" s="33">
        <f>S141*C277</f>
        <v>219273.83795467819</v>
      </c>
      <c r="U141" s="25">
        <v>53</v>
      </c>
      <c r="V141" s="26">
        <v>-5.8410246166706902E-7</v>
      </c>
      <c r="W141" s="26">
        <v>-5.8410246166706902E-7</v>
      </c>
      <c r="X141" s="20">
        <f t="shared" ref="X141:X142" si="102">((O141-E141)/E141)</f>
        <v>3.1706124949751869E-3</v>
      </c>
      <c r="Y141" s="20">
        <f t="shared" ref="Y141:Y142" si="103">((T141-J141)/J141)</f>
        <v>-1.7054868950657212E-3</v>
      </c>
      <c r="Z141" s="20">
        <f t="shared" ref="Z141:Z142" si="104">((U141-K141)/K141)</f>
        <v>0</v>
      </c>
      <c r="AA141" s="20">
        <f t="shared" ref="AA141:AA142" si="105">V141-L141</f>
        <v>0</v>
      </c>
      <c r="AB141" s="21">
        <f t="shared" ref="AB141:AB142" si="106">W141-M141</f>
        <v>0</v>
      </c>
    </row>
    <row r="142" spans="1:111" ht="15" customHeight="1">
      <c r="A142" s="212">
        <v>127</v>
      </c>
      <c r="B142" s="220" t="s">
        <v>204</v>
      </c>
      <c r="C142" s="12" t="s">
        <v>58</v>
      </c>
      <c r="D142" s="73">
        <v>100317645.38</v>
      </c>
      <c r="E142" s="23">
        <v>133848818348.265</v>
      </c>
      <c r="F142" s="24">
        <f t="shared" si="99"/>
        <v>7.734503613953593E-2</v>
      </c>
      <c r="G142" s="74">
        <v>122.5009</v>
      </c>
      <c r="H142" s="33">
        <v>163446.82582500001</v>
      </c>
      <c r="I142" s="74">
        <v>122.5009</v>
      </c>
      <c r="J142" s="33">
        <v>163446.82582500001</v>
      </c>
      <c r="K142" s="25">
        <v>4700</v>
      </c>
      <c r="L142" s="26">
        <v>1.1000000000000001E-3</v>
      </c>
      <c r="M142" s="26">
        <v>7.8600000000000003E-2</v>
      </c>
      <c r="N142" s="75">
        <v>100685614.17</v>
      </c>
      <c r="O142" s="75">
        <f>N142*1330.57</f>
        <v>133969257646.1769</v>
      </c>
      <c r="P142" s="24">
        <f t="shared" si="88"/>
        <v>7.7256954132471259E-2</v>
      </c>
      <c r="Q142" s="75">
        <v>122.6571</v>
      </c>
      <c r="R142" s="75">
        <f>Q142*1330.57</f>
        <v>163203.85754699999</v>
      </c>
      <c r="S142" s="82">
        <v>122.6571</v>
      </c>
      <c r="T142" s="77">
        <f>S142*1330.57</f>
        <v>163203.85754699999</v>
      </c>
      <c r="U142" s="25">
        <v>4722</v>
      </c>
      <c r="V142" s="52">
        <v>1.2999999999999999E-3</v>
      </c>
      <c r="W142" s="52">
        <v>7.8700000000000006E-2</v>
      </c>
      <c r="X142" s="20">
        <f t="shared" si="102"/>
        <v>8.9981592215869521E-4</v>
      </c>
      <c r="Y142" s="20">
        <f t="shared" si="103"/>
        <v>-1.4865279687973703E-3</v>
      </c>
      <c r="Z142" s="20">
        <f t="shared" si="104"/>
        <v>4.6808510638297876E-3</v>
      </c>
      <c r="AA142" s="20">
        <f t="shared" si="105"/>
        <v>1.9999999999999987E-4</v>
      </c>
      <c r="AB142" s="21">
        <f t="shared" si="106"/>
        <v>1.0000000000000286E-4</v>
      </c>
    </row>
    <row r="143" spans="1:111" ht="4.95" customHeight="1">
      <c r="B143" s="252"/>
      <c r="C143" s="252"/>
      <c r="D143" s="252"/>
      <c r="E143" s="252"/>
      <c r="F143" s="252"/>
      <c r="G143" s="252"/>
      <c r="H143" s="252"/>
      <c r="I143" s="252"/>
      <c r="J143" s="252"/>
      <c r="K143" s="252"/>
      <c r="L143" s="252"/>
      <c r="M143" s="252"/>
      <c r="N143" s="252"/>
      <c r="O143" s="252"/>
      <c r="P143" s="252"/>
      <c r="Q143" s="252"/>
      <c r="R143" s="252"/>
      <c r="S143" s="252"/>
      <c r="T143" s="252"/>
      <c r="U143" s="252"/>
      <c r="V143" s="252"/>
      <c r="W143" s="252"/>
      <c r="X143" s="252"/>
      <c r="Y143" s="252"/>
      <c r="Z143" s="252"/>
      <c r="AA143" s="252"/>
      <c r="AB143" s="252"/>
    </row>
    <row r="144" spans="1:111">
      <c r="A144" s="70"/>
      <c r="B144" s="255" t="s">
        <v>205</v>
      </c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  <c r="V144" s="255"/>
      <c r="W144" s="255"/>
      <c r="X144" s="255"/>
      <c r="Y144" s="255"/>
      <c r="Z144" s="255"/>
      <c r="AA144" s="255"/>
      <c r="AB144" s="255"/>
      <c r="AC144" s="83">
        <v>1374.9431</v>
      </c>
      <c r="AE144" s="84"/>
    </row>
    <row r="145" spans="1:31">
      <c r="A145" s="212">
        <v>128</v>
      </c>
      <c r="B145" s="220" t="s">
        <v>206</v>
      </c>
      <c r="C145" s="12" t="s">
        <v>68</v>
      </c>
      <c r="D145" s="73">
        <v>496321.8</v>
      </c>
      <c r="E145" s="23">
        <v>660704920.22886002</v>
      </c>
      <c r="F145" s="24">
        <f>(E145/$E$166)</f>
        <v>3.8179078876666669E-4</v>
      </c>
      <c r="G145" s="74">
        <v>1.0087999999999999</v>
      </c>
      <c r="H145" s="33">
        <v>1344.514727</v>
      </c>
      <c r="I145" s="74">
        <v>1.0087999999999999</v>
      </c>
      <c r="J145" s="33">
        <v>1344.514727</v>
      </c>
      <c r="K145" s="25">
        <v>44</v>
      </c>
      <c r="L145" s="26">
        <v>0.1138</v>
      </c>
      <c r="M145" s="26">
        <v>9.8599999999999993E-2</v>
      </c>
      <c r="N145" s="75">
        <v>495690.51</v>
      </c>
      <c r="O145" s="23">
        <f>N145*C277</f>
        <v>659027373.57403803</v>
      </c>
      <c r="P145" s="24">
        <f>(O145/$O$166)</f>
        <v>3.800457542783541E-4</v>
      </c>
      <c r="Q145" s="74">
        <v>1.0087999999999999</v>
      </c>
      <c r="R145" s="33">
        <f>1.01*C277</f>
        <v>1342.8089379999999</v>
      </c>
      <c r="S145" s="33">
        <v>1.0087999999999999</v>
      </c>
      <c r="T145" s="33">
        <f>1.01*C277</f>
        <v>1342.8089379999999</v>
      </c>
      <c r="U145" s="25">
        <v>46</v>
      </c>
      <c r="V145" s="26">
        <v>0.1153</v>
      </c>
      <c r="W145" s="26">
        <v>9.9699999999999997E-2</v>
      </c>
      <c r="X145" s="20">
        <f>((O145-E145)/E145)</f>
        <v>-2.5390255217728822E-3</v>
      </c>
      <c r="Y145" s="20">
        <f>((T145-J145)/J145)</f>
        <v>-1.2687023546452349E-3</v>
      </c>
      <c r="Z145" s="20">
        <f>((U145-K145)/K145)</f>
        <v>4.5454545454545456E-2</v>
      </c>
      <c r="AA145" s="20">
        <f>V145-L145</f>
        <v>1.5000000000000013E-3</v>
      </c>
      <c r="AB145" s="21">
        <f>W145-M145</f>
        <v>1.1000000000000038E-3</v>
      </c>
      <c r="AC145" s="83"/>
      <c r="AE145" s="84"/>
    </row>
    <row r="146" spans="1:31">
      <c r="A146" s="212">
        <v>129</v>
      </c>
      <c r="B146" s="220" t="s">
        <v>207</v>
      </c>
      <c r="C146" s="12" t="s">
        <v>74</v>
      </c>
      <c r="D146" s="73">
        <v>1100765.29</v>
      </c>
      <c r="E146" s="23">
        <v>1465341726.1142831</v>
      </c>
      <c r="F146" s="24">
        <f>(E146/$E$166)</f>
        <v>8.4675315151594909E-4</v>
      </c>
      <c r="G146" s="74">
        <v>122.19</v>
      </c>
      <c r="H146" s="33">
        <v>162659.657913</v>
      </c>
      <c r="I146" s="74">
        <v>122.19</v>
      </c>
      <c r="J146" s="33">
        <v>162659.657913</v>
      </c>
      <c r="K146" s="25">
        <v>32</v>
      </c>
      <c r="L146" s="26">
        <v>1E-4</v>
      </c>
      <c r="M146" s="26">
        <v>8.1199999999999994E-2</v>
      </c>
      <c r="N146" s="75">
        <v>1101139.3999999999</v>
      </c>
      <c r="O146" s="23">
        <f>N146*C277</f>
        <v>1463980028.0237198</v>
      </c>
      <c r="P146" s="24">
        <f>(O146/$O$166)</f>
        <v>8.4424322313254331E-4</v>
      </c>
      <c r="Q146" s="75">
        <v>122.19</v>
      </c>
      <c r="R146" s="77">
        <f>Q146*C277</f>
        <v>162453.291222</v>
      </c>
      <c r="S146" s="77">
        <v>122.19</v>
      </c>
      <c r="T146" s="33">
        <f>S146*C277</f>
        <v>162453.291222</v>
      </c>
      <c r="U146" s="25">
        <v>32</v>
      </c>
      <c r="V146" s="52">
        <v>-2.9999999999999997E-4</v>
      </c>
      <c r="W146" s="52">
        <v>7.9000000000000001E-2</v>
      </c>
      <c r="X146" s="20">
        <f>((O146-E146)/E146)</f>
        <v>-9.2926998958405243E-4</v>
      </c>
      <c r="Y146" s="20">
        <f>((T146-J146)/J146)</f>
        <v>-1.268702354645182E-3</v>
      </c>
      <c r="Z146" s="20">
        <f>((U146-K146)/K146)</f>
        <v>0</v>
      </c>
      <c r="AA146" s="20">
        <f>V146-L146</f>
        <v>-3.9999999999999996E-4</v>
      </c>
      <c r="AB146" s="21">
        <f>W146-M146</f>
        <v>-2.1999999999999936E-3</v>
      </c>
    </row>
    <row r="147" spans="1:31">
      <c r="A147" s="212">
        <v>130</v>
      </c>
      <c r="B147" s="185" t="s">
        <v>208</v>
      </c>
      <c r="C147" s="12" t="s">
        <v>29</v>
      </c>
      <c r="D147" s="73">
        <v>19743357.649999995</v>
      </c>
      <c r="E147" s="33">
        <v>26282411010.745647</v>
      </c>
      <c r="F147" s="24">
        <f>(E147/$E$166)</f>
        <v>1.5187388686323874E-2</v>
      </c>
      <c r="G147" s="74">
        <v>135.4333</v>
      </c>
      <c r="H147" s="23">
        <v>180289.17462991001</v>
      </c>
      <c r="I147" s="74">
        <v>135.4333</v>
      </c>
      <c r="J147" s="23">
        <v>180289.17462991001</v>
      </c>
      <c r="K147" s="25">
        <v>711</v>
      </c>
      <c r="L147" s="26">
        <v>5.0000000000000001E-4</v>
      </c>
      <c r="M147" s="26">
        <v>3.6424475879236917E-2</v>
      </c>
      <c r="N147" s="75">
        <v>22360237.02</v>
      </c>
      <c r="O147" s="33">
        <f>N147*C277</f>
        <v>29728243689.360874</v>
      </c>
      <c r="P147" s="24">
        <f>(O147/$O$166)</f>
        <v>1.7143586517540301E-2</v>
      </c>
      <c r="Q147" s="75">
        <v>135.5498</v>
      </c>
      <c r="R147" s="23">
        <f>Q147*C277</f>
        <v>180215.32968724001</v>
      </c>
      <c r="S147" s="28">
        <v>135.5498</v>
      </c>
      <c r="T147" s="23">
        <f>S147*C277</f>
        <v>180215.32968724001</v>
      </c>
      <c r="U147" s="25">
        <v>714</v>
      </c>
      <c r="V147" s="52">
        <v>5.0000000000000001E-4</v>
      </c>
      <c r="W147" s="52">
        <v>3.7283508925095132E-2</v>
      </c>
      <c r="X147" s="20">
        <f t="shared" ref="X147:X166" si="107">((O147-E147)/E147)</f>
        <v>0.13110793668078577</v>
      </c>
      <c r="Y147" s="20">
        <f t="shared" ref="Y147:Y166" si="108">((T147-J147)/J147)</f>
        <v>-4.0959166195963311E-4</v>
      </c>
      <c r="Z147" s="20">
        <f t="shared" ref="Z147:Z166" si="109">((U147-K147)/K147)</f>
        <v>4.2194092827004216E-3</v>
      </c>
      <c r="AA147" s="20">
        <f t="shared" ref="AA147:AA166" si="110">V147-L147</f>
        <v>0</v>
      </c>
      <c r="AB147" s="21">
        <f t="shared" ref="AB147:AB166" si="111">W147-M147</f>
        <v>8.5903304585821516E-4</v>
      </c>
    </row>
    <row r="148" spans="1:31">
      <c r="A148" s="212">
        <v>131</v>
      </c>
      <c r="B148" s="185" t="s">
        <v>209</v>
      </c>
      <c r="C148" s="12" t="s">
        <v>149</v>
      </c>
      <c r="D148" s="73">
        <v>464022.73</v>
      </c>
      <c r="E148" s="33">
        <v>617708311.03737104</v>
      </c>
      <c r="F148" s="24">
        <f>(E148/$E$166)</f>
        <v>3.5694503866717526E-4</v>
      </c>
      <c r="G148" s="74">
        <v>107.18935782</v>
      </c>
      <c r="H148" s="23">
        <v>142690.76254125012</v>
      </c>
      <c r="I148" s="74">
        <v>107.18935782</v>
      </c>
      <c r="J148" s="23">
        <v>142690.76254125012</v>
      </c>
      <c r="K148" s="25">
        <v>20</v>
      </c>
      <c r="L148" s="26">
        <v>6.3400000000000001E-4</v>
      </c>
      <c r="M148" s="26">
        <v>4.4850000000000001E-2</v>
      </c>
      <c r="N148" s="75">
        <v>464461.98</v>
      </c>
      <c r="O148" s="33">
        <f>N148*C277</f>
        <v>617508611.98532391</v>
      </c>
      <c r="P148" s="24">
        <f>(O148/$O$166)</f>
        <v>3.5610285039089774E-4</v>
      </c>
      <c r="Q148" s="75">
        <v>107.29082467000001</v>
      </c>
      <c r="R148" s="23">
        <f>Q148*C277</f>
        <v>142644.63201214545</v>
      </c>
      <c r="S148" s="23">
        <v>107.29082467000001</v>
      </c>
      <c r="T148" s="23">
        <f>S148*C277</f>
        <v>142644.63201214545</v>
      </c>
      <c r="U148" s="25">
        <v>20</v>
      </c>
      <c r="V148" s="26">
        <v>6.9300000000000004E-4</v>
      </c>
      <c r="W148" s="26">
        <v>4.5830000000000003E-2</v>
      </c>
      <c r="X148" s="20">
        <v>0</v>
      </c>
      <c r="Y148" s="20">
        <f t="shared" ref="Y148" si="112">((T148-J148)/J148)</f>
        <v>-3.2329022764411965E-4</v>
      </c>
      <c r="Z148" s="20">
        <f t="shared" ref="Z148" si="113">((U148-K148)/K148)</f>
        <v>0</v>
      </c>
      <c r="AA148" s="20">
        <f t="shared" ref="AA148" si="114">V148-L148</f>
        <v>5.9000000000000025E-5</v>
      </c>
      <c r="AB148" s="21">
        <f t="shared" ref="AB148" si="115">W148-M148</f>
        <v>9.800000000000017E-4</v>
      </c>
    </row>
    <row r="149" spans="1:31">
      <c r="A149" s="212">
        <v>132</v>
      </c>
      <c r="B149" s="220" t="s">
        <v>210</v>
      </c>
      <c r="C149" s="12" t="s">
        <v>83</v>
      </c>
      <c r="D149" s="73">
        <v>14848648.779999999</v>
      </c>
      <c r="E149" s="23">
        <v>19780478985.7892</v>
      </c>
      <c r="F149" s="24">
        <f>(E149/$E$166)</f>
        <v>1.1430223149467409E-2</v>
      </c>
      <c r="G149" s="74">
        <v>118.52</v>
      </c>
      <c r="H149" s="23">
        <v>157885.2328</v>
      </c>
      <c r="I149" s="74">
        <v>118.52</v>
      </c>
      <c r="J149" s="23">
        <v>157885.2328</v>
      </c>
      <c r="K149" s="25">
        <v>490</v>
      </c>
      <c r="L149" s="26">
        <v>8.0000000000000004E-4</v>
      </c>
      <c r="M149" s="26">
        <v>6.8400000000000002E-2</v>
      </c>
      <c r="N149" s="75">
        <v>14583694.93</v>
      </c>
      <c r="O149" s="23">
        <f>N149*1330.68</f>
        <v>19406231169.4524</v>
      </c>
      <c r="P149" s="24">
        <f t="shared" ref="P149:P150" si="116">(O149/$O$121)</f>
        <v>8.3638003110628051E-2</v>
      </c>
      <c r="Q149" s="75">
        <v>118.66</v>
      </c>
      <c r="R149" s="23">
        <f>Q149*1330.68</f>
        <v>157898.48879999999</v>
      </c>
      <c r="S149" s="75">
        <v>118.66</v>
      </c>
      <c r="T149" s="23">
        <f>S149*1330.68</f>
        <v>157898.48879999999</v>
      </c>
      <c r="U149" s="25">
        <v>491</v>
      </c>
      <c r="V149" s="52">
        <v>1.1999999999999999E-3</v>
      </c>
      <c r="W149" s="52">
        <v>6.8400000000000002E-2</v>
      </c>
      <c r="X149" s="20">
        <f t="shared" si="107"/>
        <v>-1.8920058336588753E-2</v>
      </c>
      <c r="Y149" s="20">
        <f t="shared" si="108"/>
        <v>8.3959720392507448E-5</v>
      </c>
      <c r="Z149" s="20">
        <f t="shared" si="109"/>
        <v>2.0408163265306124E-3</v>
      </c>
      <c r="AA149" s="20">
        <f t="shared" si="110"/>
        <v>3.9999999999999986E-4</v>
      </c>
      <c r="AB149" s="21">
        <f t="shared" si="111"/>
        <v>0</v>
      </c>
    </row>
    <row r="150" spans="1:31">
      <c r="A150" s="212">
        <v>133</v>
      </c>
      <c r="B150" s="220" t="s">
        <v>211</v>
      </c>
      <c r="C150" s="12" t="s">
        <v>33</v>
      </c>
      <c r="D150" s="73">
        <v>307136.90000000002</v>
      </c>
      <c r="E150" s="33">
        <v>408861470.54963005</v>
      </c>
      <c r="F150" s="24">
        <f t="shared" ref="F150" si="117">(E150/$E$121)</f>
        <v>1.7611791697116986E-3</v>
      </c>
      <c r="G150" s="74">
        <v>1.0290999999999999</v>
      </c>
      <c r="H150" s="32">
        <v>1369.94069857</v>
      </c>
      <c r="I150" s="74">
        <v>1.0290999999999999</v>
      </c>
      <c r="J150" s="32">
        <v>1369.94069857</v>
      </c>
      <c r="K150" s="25">
        <v>16</v>
      </c>
      <c r="L150" s="26">
        <v>2.2399688352161551E-3</v>
      </c>
      <c r="M150" s="26">
        <v>4.6797046497704997E-2</v>
      </c>
      <c r="N150" s="75">
        <v>296620.44</v>
      </c>
      <c r="O150" s="33">
        <f>N150*C277</f>
        <v>394360968.34207201</v>
      </c>
      <c r="P150" s="24">
        <f t="shared" si="116"/>
        <v>1.6996377920522952E-3</v>
      </c>
      <c r="Q150" s="75">
        <v>1.0206999999999999</v>
      </c>
      <c r="R150" s="32">
        <f>Q150*C277</f>
        <v>1357.0347356599998</v>
      </c>
      <c r="S150" s="75">
        <v>1.0206999999999999</v>
      </c>
      <c r="T150" s="32">
        <f>S150*C277</f>
        <v>1357.0347356599998</v>
      </c>
      <c r="U150" s="25">
        <v>14</v>
      </c>
      <c r="V150" s="52">
        <v>-8.1624720629676073E-3</v>
      </c>
      <c r="W150" s="52">
        <v>3.8415485930951787E-2</v>
      </c>
      <c r="X150" s="27">
        <f t="shared" si="107"/>
        <v>-3.5465562915637655E-2</v>
      </c>
      <c r="Y150" s="27">
        <f t="shared" si="108"/>
        <v>-9.4208186700869383E-3</v>
      </c>
      <c r="Z150" s="27">
        <f t="shared" si="109"/>
        <v>-0.125</v>
      </c>
      <c r="AA150" s="20">
        <f t="shared" si="110"/>
        <v>-1.0402440898183762E-2</v>
      </c>
      <c r="AB150" s="21">
        <f t="shared" si="111"/>
        <v>-8.38156056675321E-3</v>
      </c>
    </row>
    <row r="151" spans="1:31">
      <c r="A151" s="212">
        <v>134</v>
      </c>
      <c r="B151" s="220" t="s">
        <v>212</v>
      </c>
      <c r="C151" s="12" t="s">
        <v>81</v>
      </c>
      <c r="D151" s="73">
        <v>12626852.933833227</v>
      </c>
      <c r="E151" s="23">
        <v>16808900718.021713</v>
      </c>
      <c r="F151" s="24">
        <f t="shared" ref="F151:F165" si="118">(E151/$E$166)</f>
        <v>9.7130856255938924E-3</v>
      </c>
      <c r="G151" s="74">
        <v>1.4100111487387377</v>
      </c>
      <c r="H151" s="23">
        <v>1877.0106482311091</v>
      </c>
      <c r="I151" s="74">
        <v>1.4100111487387377</v>
      </c>
      <c r="J151" s="23">
        <v>1877.0106482311091</v>
      </c>
      <c r="K151" s="25">
        <v>414</v>
      </c>
      <c r="L151" s="26">
        <v>0.13434676224784978</v>
      </c>
      <c r="M151" s="26">
        <v>7.0804765862444302E-2</v>
      </c>
      <c r="N151" s="74">
        <f>O151/C277</f>
        <v>12453710.121388063</v>
      </c>
      <c r="O151" s="23">
        <v>16557379467.585104</v>
      </c>
      <c r="P151" s="24">
        <f t="shared" ref="P151:P165" si="119">(O151/$O$166)</f>
        <v>9.5482555368003701E-3</v>
      </c>
      <c r="Q151" s="74">
        <f>R151/C277</f>
        <v>1.4077563739395704</v>
      </c>
      <c r="R151" s="23">
        <v>1871.6315261906193</v>
      </c>
      <c r="S151" s="23">
        <f>T151/C277</f>
        <v>1.4077563739395704</v>
      </c>
      <c r="T151" s="23">
        <v>1871.6315261906193</v>
      </c>
      <c r="U151" s="25">
        <v>415</v>
      </c>
      <c r="V151" s="26">
        <v>-5.6306986478918859E-3</v>
      </c>
      <c r="W151" s="26">
        <v>6.880087094595573E-2</v>
      </c>
      <c r="X151" s="20">
        <f t="shared" si="107"/>
        <v>-1.4963575230528907E-2</v>
      </c>
      <c r="Y151" s="20">
        <f t="shared" si="108"/>
        <v>-2.865791968500083E-3</v>
      </c>
      <c r="Z151" s="27">
        <f t="shared" si="109"/>
        <v>2.4154589371980675E-3</v>
      </c>
      <c r="AA151" s="20">
        <f t="shared" si="110"/>
        <v>-0.13997746089574167</v>
      </c>
      <c r="AB151" s="21">
        <f t="shared" si="111"/>
        <v>-2.0038949164885717E-3</v>
      </c>
    </row>
    <row r="152" spans="1:31">
      <c r="A152" s="212">
        <v>135</v>
      </c>
      <c r="B152" s="220" t="s">
        <v>356</v>
      </c>
      <c r="C152" s="12" t="s">
        <v>81</v>
      </c>
      <c r="D152" s="73">
        <v>0</v>
      </c>
      <c r="E152" s="23">
        <v>0</v>
      </c>
      <c r="F152" s="24">
        <f t="shared" si="118"/>
        <v>0</v>
      </c>
      <c r="G152" s="75">
        <v>0</v>
      </c>
      <c r="H152" s="23">
        <v>0</v>
      </c>
      <c r="I152" s="75">
        <v>0</v>
      </c>
      <c r="J152" s="23">
        <v>0</v>
      </c>
      <c r="K152" s="25">
        <v>0</v>
      </c>
      <c r="L152" s="52">
        <v>0</v>
      </c>
      <c r="M152" s="52">
        <v>0</v>
      </c>
      <c r="N152" s="75">
        <f>O152/C277</f>
        <v>101713.00267754582</v>
      </c>
      <c r="O152" s="23">
        <v>135228840.69923413</v>
      </c>
      <c r="P152" s="24">
        <f t="shared" si="119"/>
        <v>7.7983326375371108E-5</v>
      </c>
      <c r="Q152" s="75">
        <f>R152/C277</f>
        <v>100.70151636655355</v>
      </c>
      <c r="R152" s="23">
        <v>133884.0556902588</v>
      </c>
      <c r="S152" s="23">
        <f>T152/C277</f>
        <v>100.70151636655355</v>
      </c>
      <c r="T152" s="23">
        <v>133884.0556902588</v>
      </c>
      <c r="U152" s="25">
        <v>1</v>
      </c>
      <c r="V152" s="52">
        <v>5.6355069544935889E-2</v>
      </c>
      <c r="W152" s="52">
        <v>5.6719174290804288E-2</v>
      </c>
      <c r="X152" s="20" t="e">
        <f t="shared" si="107"/>
        <v>#DIV/0!</v>
      </c>
      <c r="Y152" s="20" t="e">
        <f t="shared" si="108"/>
        <v>#DIV/0!</v>
      </c>
      <c r="Z152" s="27" t="e">
        <f t="shared" si="109"/>
        <v>#DIV/0!</v>
      </c>
      <c r="AA152" s="20">
        <f t="shared" si="110"/>
        <v>5.6355069544935889E-2</v>
      </c>
      <c r="AB152" s="21">
        <f t="shared" si="111"/>
        <v>5.6719174290804288E-2</v>
      </c>
    </row>
    <row r="153" spans="1:31">
      <c r="A153" s="212">
        <v>136</v>
      </c>
      <c r="B153" s="220" t="s">
        <v>213</v>
      </c>
      <c r="C153" s="12" t="s">
        <v>103</v>
      </c>
      <c r="D153" s="73">
        <v>193670.14</v>
      </c>
      <c r="E153" s="23">
        <v>257814213.27737802</v>
      </c>
      <c r="F153" s="24">
        <f t="shared" si="118"/>
        <v>1.4897889939783173E-4</v>
      </c>
      <c r="G153" s="74">
        <v>1.08</v>
      </c>
      <c r="H153" s="23">
        <v>1437.6989160000001</v>
      </c>
      <c r="I153" s="74">
        <v>1.08</v>
      </c>
      <c r="J153" s="23">
        <v>1437.6989160000001</v>
      </c>
      <c r="K153" s="25">
        <v>10</v>
      </c>
      <c r="L153" s="26">
        <v>6.8000000000000005E-2</v>
      </c>
      <c r="M153" s="26">
        <v>6.8000000000000005E-2</v>
      </c>
      <c r="N153" s="74">
        <v>193899.56</v>
      </c>
      <c r="O153" s="23">
        <f>N153*C277</f>
        <v>257792140.83392799</v>
      </c>
      <c r="P153" s="24">
        <f t="shared" si="119"/>
        <v>1.4866273016693617E-4</v>
      </c>
      <c r="Q153" s="74">
        <v>1.08</v>
      </c>
      <c r="R153" s="23">
        <f>1.08*C277</f>
        <v>1435.874904</v>
      </c>
      <c r="S153" s="74">
        <v>1.08</v>
      </c>
      <c r="T153" s="23">
        <f>1.08*C277</f>
        <v>1435.874904</v>
      </c>
      <c r="U153" s="25">
        <v>10</v>
      </c>
      <c r="V153" s="26">
        <v>6.8000000000000005E-2</v>
      </c>
      <c r="W153" s="26">
        <v>6.8000000000000005E-2</v>
      </c>
      <c r="X153" s="20">
        <f t="shared" si="107"/>
        <v>-8.5613757168175552E-5</v>
      </c>
      <c r="Y153" s="20">
        <f t="shared" si="108"/>
        <v>-1.2687023546451911E-3</v>
      </c>
      <c r="Z153" s="27">
        <f t="shared" si="109"/>
        <v>0</v>
      </c>
      <c r="AA153" s="20">
        <f t="shared" si="110"/>
        <v>0</v>
      </c>
      <c r="AB153" s="21">
        <f t="shared" si="111"/>
        <v>0</v>
      </c>
    </row>
    <row r="154" spans="1:31" ht="15.6">
      <c r="A154" s="212">
        <v>137</v>
      </c>
      <c r="B154" s="220" t="s">
        <v>214</v>
      </c>
      <c r="C154" s="12" t="s">
        <v>45</v>
      </c>
      <c r="D154" s="73">
        <v>116536847.53000002</v>
      </c>
      <c r="E154" s="23">
        <v>159052985614.3699</v>
      </c>
      <c r="F154" s="24">
        <f t="shared" si="118"/>
        <v>9.1909357678718662E-2</v>
      </c>
      <c r="G154" s="74">
        <v>100</v>
      </c>
      <c r="H154" s="23">
        <v>136483</v>
      </c>
      <c r="I154" s="74">
        <v>100</v>
      </c>
      <c r="J154" s="23">
        <v>136483</v>
      </c>
      <c r="K154" s="25">
        <v>4482</v>
      </c>
      <c r="L154" s="26">
        <v>5.6528074290000001E-2</v>
      </c>
      <c r="M154" s="26">
        <v>5.2495031992337203E-2</v>
      </c>
      <c r="N154" s="74">
        <f>O154/1364.83</f>
        <v>118747604.93000001</v>
      </c>
      <c r="O154" s="23">
        <v>162070293636.61191</v>
      </c>
      <c r="P154" s="24">
        <f t="shared" si="119"/>
        <v>9.3462167826509499E-2</v>
      </c>
      <c r="Q154" s="74">
        <v>100</v>
      </c>
      <c r="R154" s="23">
        <f>Q154*1364.83</f>
        <v>136483</v>
      </c>
      <c r="S154" s="23">
        <v>100</v>
      </c>
      <c r="T154" s="23">
        <f>S154*1364.83</f>
        <v>136483</v>
      </c>
      <c r="U154" s="25">
        <v>4627</v>
      </c>
      <c r="V154" s="26">
        <v>5.4489999999999997E-2</v>
      </c>
      <c r="W154" s="26">
        <v>5.2547298134328402E-2</v>
      </c>
      <c r="X154" s="20">
        <f t="shared" si="107"/>
        <v>1.8970458244383943E-2</v>
      </c>
      <c r="Y154" s="20">
        <f t="shared" si="108"/>
        <v>0</v>
      </c>
      <c r="Z154" s="20">
        <f t="shared" si="109"/>
        <v>3.2351628737170908E-2</v>
      </c>
      <c r="AA154" s="20">
        <f t="shared" si="110"/>
        <v>-2.038074290000004E-3</v>
      </c>
      <c r="AB154" s="21">
        <f t="shared" si="111"/>
        <v>5.2266141991198778E-5</v>
      </c>
      <c r="AD154" s="85"/>
    </row>
    <row r="155" spans="1:31" ht="15.6">
      <c r="A155" s="212">
        <v>138</v>
      </c>
      <c r="B155" s="220" t="s">
        <v>215</v>
      </c>
      <c r="C155" s="12" t="s">
        <v>164</v>
      </c>
      <c r="D155" s="73">
        <v>1152240.1399999999</v>
      </c>
      <c r="E155" s="23">
        <v>1533865185.416378</v>
      </c>
      <c r="F155" s="24">
        <f t="shared" si="118"/>
        <v>8.8634968663317722E-4</v>
      </c>
      <c r="G155" s="74">
        <v>1.1599999999999999</v>
      </c>
      <c r="H155" s="23">
        <v>1544.1951320000001</v>
      </c>
      <c r="I155" s="74">
        <v>1.1599999999999999</v>
      </c>
      <c r="J155" s="23">
        <v>1544.1951320000001</v>
      </c>
      <c r="K155" s="25">
        <v>68</v>
      </c>
      <c r="L155" s="26">
        <v>1.9E-3</v>
      </c>
      <c r="M155" s="26">
        <v>8.1199999999999994E-2</v>
      </c>
      <c r="N155" s="75">
        <v>1019488.7</v>
      </c>
      <c r="O155" s="23">
        <f>N155*C277</f>
        <v>1355424295.5940599</v>
      </c>
      <c r="P155" s="24">
        <f t="shared" si="119"/>
        <v>7.8164165775487337E-4</v>
      </c>
      <c r="Q155" s="75">
        <v>1.1599999999999999</v>
      </c>
      <c r="R155" s="23">
        <f>Q155*C277</f>
        <v>1542.2360079999999</v>
      </c>
      <c r="S155" s="23">
        <v>1.1599999999999999</v>
      </c>
      <c r="T155" s="23">
        <f>S155*C277</f>
        <v>1542.2360079999999</v>
      </c>
      <c r="U155" s="25">
        <v>68</v>
      </c>
      <c r="V155" s="52">
        <v>1.9E-3</v>
      </c>
      <c r="W155" s="52">
        <v>7.8200000000000006E-2</v>
      </c>
      <c r="X155" s="20">
        <f t="shared" si="107"/>
        <v>-0.11633414169569217</v>
      </c>
      <c r="Y155" s="20">
        <f t="shared" si="108"/>
        <v>-1.2687023546452947E-3</v>
      </c>
      <c r="Z155" s="20">
        <f t="shared" si="109"/>
        <v>0</v>
      </c>
      <c r="AA155" s="20">
        <f t="shared" si="110"/>
        <v>0</v>
      </c>
      <c r="AB155" s="21">
        <f t="shared" si="111"/>
        <v>-2.9999999999999888E-3</v>
      </c>
      <c r="AD155" s="85"/>
    </row>
    <row r="156" spans="1:31" ht="15.6">
      <c r="A156" s="212">
        <v>139</v>
      </c>
      <c r="B156" s="220" t="s">
        <v>216</v>
      </c>
      <c r="C156" s="12" t="s">
        <v>49</v>
      </c>
      <c r="D156" s="73">
        <v>6215157.1600000001</v>
      </c>
      <c r="E156" s="33">
        <v>8273633992.3163328</v>
      </c>
      <c r="F156" s="24">
        <f t="shared" si="118"/>
        <v>4.7809500900931534E-3</v>
      </c>
      <c r="G156" s="74">
        <v>10.807180000000001</v>
      </c>
      <c r="H156" s="23">
        <v>14386.547195386001</v>
      </c>
      <c r="I156" s="74">
        <v>10.807180000000001</v>
      </c>
      <c r="J156" s="23">
        <v>14386.547195386001</v>
      </c>
      <c r="K156" s="25">
        <v>181</v>
      </c>
      <c r="L156" s="26">
        <v>6.0900000000000003E-2</v>
      </c>
      <c r="M156" s="26">
        <v>7.9299999999999995E-2</v>
      </c>
      <c r="N156" s="74">
        <v>6210412.5</v>
      </c>
      <c r="O156" s="33">
        <f>N156*C277</f>
        <v>8256829122.4425001</v>
      </c>
      <c r="P156" s="24">
        <f t="shared" si="119"/>
        <v>4.7615212624147656E-3</v>
      </c>
      <c r="Q156" s="74">
        <v>10.8</v>
      </c>
      <c r="R156" s="23">
        <f>Q156*C277</f>
        <v>14358.749040000001</v>
      </c>
      <c r="S156" s="23">
        <v>10.8</v>
      </c>
      <c r="T156" s="23">
        <f>S156*C277</f>
        <v>14358.749040000001</v>
      </c>
      <c r="U156" s="25">
        <v>162</v>
      </c>
      <c r="V156" s="26">
        <v>5.8999999999999997E-2</v>
      </c>
      <c r="W156" s="26">
        <v>7.7200000000000005E-2</v>
      </c>
      <c r="X156" s="20">
        <f t="shared" si="107"/>
        <v>-2.0311352773689615E-3</v>
      </c>
      <c r="Y156" s="20">
        <f t="shared" si="108"/>
        <v>-1.9322325926068064E-3</v>
      </c>
      <c r="Z156" s="20">
        <f t="shared" si="109"/>
        <v>-0.10497237569060773</v>
      </c>
      <c r="AA156" s="20">
        <f t="shared" si="110"/>
        <v>-1.9000000000000059E-3</v>
      </c>
      <c r="AB156" s="21">
        <f t="shared" si="111"/>
        <v>-2.0999999999999908E-3</v>
      </c>
      <c r="AD156" s="85"/>
    </row>
    <row r="157" spans="1:31" ht="15.6">
      <c r="A157" s="212">
        <v>140</v>
      </c>
      <c r="B157" s="185" t="s">
        <v>217</v>
      </c>
      <c r="C157" s="65" t="s">
        <v>53</v>
      </c>
      <c r="D157" s="73">
        <v>28645606.969819266</v>
      </c>
      <c r="E157" s="23">
        <v>38133109341.362228</v>
      </c>
      <c r="F157" s="24">
        <f t="shared" si="118"/>
        <v>2.2035358671948769E-2</v>
      </c>
      <c r="G157" s="74">
        <v>1.0855999999999999</v>
      </c>
      <c r="H157" s="23">
        <v>1445.1536511199999</v>
      </c>
      <c r="I157" s="74">
        <v>1.0911999999999999</v>
      </c>
      <c r="J157" s="23">
        <v>1452.6083862400001</v>
      </c>
      <c r="K157" s="25">
        <v>803</v>
      </c>
      <c r="L157" s="26">
        <v>-3.7000000000000002E-3</v>
      </c>
      <c r="M157" s="26">
        <v>0.15049999999999999</v>
      </c>
      <c r="N157" s="74">
        <f>O157/C277</f>
        <v>28517316.79603577</v>
      </c>
      <c r="O157" s="23">
        <v>37914166219.301338</v>
      </c>
      <c r="P157" s="24">
        <f t="shared" si="119"/>
        <v>2.1864217597678419E-2</v>
      </c>
      <c r="Q157" s="74">
        <v>1.0876999999999999</v>
      </c>
      <c r="R157" s="23">
        <f>Q157*C277</f>
        <v>1446.1121602599999</v>
      </c>
      <c r="S157" s="23">
        <v>1.0935999999999999</v>
      </c>
      <c r="T157" s="23">
        <f>S157*C277</f>
        <v>1453.9562916799998</v>
      </c>
      <c r="U157" s="25">
        <v>805</v>
      </c>
      <c r="V157" s="26">
        <v>2.2000000000000001E-3</v>
      </c>
      <c r="W157" s="189">
        <v>9.3299999999999994E-2</v>
      </c>
      <c r="X157" s="20">
        <f t="shared" si="107"/>
        <v>-5.7415491640333384E-3</v>
      </c>
      <c r="Y157" s="20">
        <f t="shared" si="108"/>
        <v>9.279207340174673E-4</v>
      </c>
      <c r="Z157" s="20">
        <f t="shared" si="109"/>
        <v>2.4906600249066002E-3</v>
      </c>
      <c r="AA157" s="20">
        <f t="shared" si="110"/>
        <v>5.9000000000000007E-3</v>
      </c>
      <c r="AB157" s="21">
        <f t="shared" si="111"/>
        <v>-5.7200000000000001E-2</v>
      </c>
      <c r="AD157" s="85"/>
    </row>
    <row r="158" spans="1:31">
      <c r="A158" s="212">
        <v>141</v>
      </c>
      <c r="B158" s="220" t="s">
        <v>218</v>
      </c>
      <c r="C158" s="12" t="s">
        <v>116</v>
      </c>
      <c r="D158" s="73">
        <v>311083.3</v>
      </c>
      <c r="E158" s="33">
        <v>413908773.98199999</v>
      </c>
      <c r="F158" s="24">
        <f t="shared" si="118"/>
        <v>2.3917872026939544E-4</v>
      </c>
      <c r="G158" s="74">
        <v>1.3</v>
      </c>
      <c r="H158" s="23">
        <v>1716.3966</v>
      </c>
      <c r="I158" s="74">
        <v>1.3</v>
      </c>
      <c r="J158" s="23">
        <v>1716.3966</v>
      </c>
      <c r="K158" s="25">
        <v>2</v>
      </c>
      <c r="L158" s="26">
        <v>8.0000000000000004E-4</v>
      </c>
      <c r="M158" s="26">
        <v>2.47E-2</v>
      </c>
      <c r="N158" s="75">
        <v>311509.68</v>
      </c>
      <c r="O158" s="33">
        <f>N158*1328.2</f>
        <v>413747156.97600001</v>
      </c>
      <c r="P158" s="24">
        <f t="shared" si="119"/>
        <v>2.3859835973232631E-4</v>
      </c>
      <c r="Q158" s="75">
        <v>1.29</v>
      </c>
      <c r="R158" s="23">
        <f>Q158*1328.2</f>
        <v>1713.3780000000002</v>
      </c>
      <c r="S158" s="23">
        <v>1.29</v>
      </c>
      <c r="T158" s="23">
        <f>S158*1328.2</f>
        <v>1713.3780000000002</v>
      </c>
      <c r="U158" s="25">
        <v>2</v>
      </c>
      <c r="V158" s="52">
        <v>8.0000000000000004E-4</v>
      </c>
      <c r="W158" s="52">
        <v>2.3300000000000001E-2</v>
      </c>
      <c r="X158" s="20">
        <f t="shared" si="107"/>
        <v>-3.9046528162510209E-4</v>
      </c>
      <c r="Y158" s="20">
        <f t="shared" si="108"/>
        <v>-1.7586844439099207E-3</v>
      </c>
      <c r="Z158" s="20">
        <f t="shared" si="109"/>
        <v>0</v>
      </c>
      <c r="AA158" s="20">
        <f t="shared" ref="AA158" si="120">V158-L158</f>
        <v>0</v>
      </c>
      <c r="AB158" s="21">
        <f t="shared" ref="AB158" si="121">W158-M158</f>
        <v>-1.3999999999999985E-3</v>
      </c>
    </row>
    <row r="159" spans="1:31">
      <c r="A159" s="212">
        <v>142</v>
      </c>
      <c r="B159" s="220" t="s">
        <v>219</v>
      </c>
      <c r="C159" s="12" t="s">
        <v>121</v>
      </c>
      <c r="D159" s="73">
        <v>516029.94</v>
      </c>
      <c r="E159" s="33">
        <v>686940449.40883803</v>
      </c>
      <c r="F159" s="24">
        <f t="shared" si="118"/>
        <v>3.9695108661319268E-4</v>
      </c>
      <c r="G159" s="74">
        <v>1.091</v>
      </c>
      <c r="H159" s="23">
        <v>1452.3421456999999</v>
      </c>
      <c r="I159" s="74">
        <v>1.091</v>
      </c>
      <c r="J159" s="23">
        <v>1452.3421456999999</v>
      </c>
      <c r="K159" s="25">
        <v>19</v>
      </c>
      <c r="L159" s="26">
        <v>-2.3E-3</v>
      </c>
      <c r="M159" s="26">
        <v>2.98E-2</v>
      </c>
      <c r="N159" s="75">
        <v>511769.47</v>
      </c>
      <c r="O159" s="33">
        <f>N159*C277</f>
        <v>680404572.78368592</v>
      </c>
      <c r="P159" s="24">
        <f t="shared" si="119"/>
        <v>3.9237348772883205E-4</v>
      </c>
      <c r="Q159" s="75">
        <v>1.0820000000000001</v>
      </c>
      <c r="R159" s="23">
        <f>Q159*C277</f>
        <v>1438.5339316</v>
      </c>
      <c r="S159" s="23">
        <v>1.0820000000000001</v>
      </c>
      <c r="T159" s="23">
        <f>S159*C277</f>
        <v>1438.5339316</v>
      </c>
      <c r="U159" s="25">
        <v>19</v>
      </c>
      <c r="V159" s="26">
        <v>-1.24E-2</v>
      </c>
      <c r="W159" s="26">
        <v>1.7399999999999999E-2</v>
      </c>
      <c r="X159" s="20">
        <f t="shared" ref="X159" si="122">((O159-E159)/E159)</f>
        <v>-9.5144733881615297E-3</v>
      </c>
      <c r="Y159" s="20">
        <f t="shared" ref="Y159" si="123">((T159-J159)/J159)</f>
        <v>-9.5075489896664141E-3</v>
      </c>
      <c r="Z159" s="20">
        <f t="shared" si="109"/>
        <v>0</v>
      </c>
      <c r="AA159" s="20">
        <f t="shared" si="110"/>
        <v>-1.01E-2</v>
      </c>
      <c r="AB159" s="21">
        <f t="shared" si="111"/>
        <v>-1.2400000000000001E-2</v>
      </c>
    </row>
    <row r="160" spans="1:31">
      <c r="A160" s="212">
        <v>143</v>
      </c>
      <c r="B160" s="220" t="s">
        <v>347</v>
      </c>
      <c r="C160" s="12" t="s">
        <v>55</v>
      </c>
      <c r="D160" s="73">
        <v>590674019.36000001</v>
      </c>
      <c r="E160" s="33">
        <v>788106810331.08008</v>
      </c>
      <c r="F160" s="24">
        <f t="shared" si="118"/>
        <v>0.45541044350700399</v>
      </c>
      <c r="G160" s="74">
        <v>1.7182999999999999</v>
      </c>
      <c r="H160" s="23">
        <v>2292.6417750000001</v>
      </c>
      <c r="I160" s="74">
        <v>1.7182999999999999</v>
      </c>
      <c r="J160" s="211">
        <v>2292.6417750000001</v>
      </c>
      <c r="K160" s="25">
        <v>14053</v>
      </c>
      <c r="L160" s="26">
        <v>8.0000000000000004E-4</v>
      </c>
      <c r="M160" s="26">
        <v>3.8199999999999998E-2</v>
      </c>
      <c r="N160" s="75">
        <v>589399319.26999998</v>
      </c>
      <c r="O160" s="77">
        <f>1330.57*N160</f>
        <v>784237052241.08386</v>
      </c>
      <c r="P160" s="24">
        <f t="shared" si="119"/>
        <v>0.4522512630023735</v>
      </c>
      <c r="Q160" s="204">
        <v>1.7196</v>
      </c>
      <c r="R160" s="23">
        <f>Q160*1330.57</f>
        <v>2288.0481719999998</v>
      </c>
      <c r="S160" s="204">
        <v>1.7196</v>
      </c>
      <c r="T160" s="23">
        <f>S160*1330.57</f>
        <v>2288.0481719999998</v>
      </c>
      <c r="U160" s="25">
        <v>14074</v>
      </c>
      <c r="V160" s="52">
        <v>8.0000000000000004E-4</v>
      </c>
      <c r="W160" s="52">
        <v>3.8300000000000001E-2</v>
      </c>
      <c r="X160" s="20">
        <f t="shared" si="107"/>
        <v>-4.9101949624956905E-3</v>
      </c>
      <c r="Y160" s="20">
        <f t="shared" si="108"/>
        <v>-2.0036287614100799E-3</v>
      </c>
      <c r="Z160" s="20">
        <f t="shared" si="109"/>
        <v>1.4943428449441401E-3</v>
      </c>
      <c r="AA160" s="20">
        <f t="shared" si="110"/>
        <v>0</v>
      </c>
      <c r="AB160" s="21">
        <f t="shared" si="111"/>
        <v>1.0000000000000286E-4</v>
      </c>
    </row>
    <row r="161" spans="1:28">
      <c r="A161" s="212">
        <v>144</v>
      </c>
      <c r="B161" s="220" t="s">
        <v>220</v>
      </c>
      <c r="C161" s="34" t="s">
        <v>130</v>
      </c>
      <c r="D161" s="73">
        <v>501228.27</v>
      </c>
      <c r="E161" s="33">
        <v>667236426.34032905</v>
      </c>
      <c r="F161" s="24">
        <f t="shared" si="118"/>
        <v>3.8556504379910734E-4</v>
      </c>
      <c r="G161" s="74">
        <v>120.25069999999999</v>
      </c>
      <c r="H161" s="23">
        <v>160078.05651689001</v>
      </c>
      <c r="I161" s="74">
        <v>120.25069999999999</v>
      </c>
      <c r="J161" s="23">
        <v>160078.05651689001</v>
      </c>
      <c r="K161" s="25">
        <v>33</v>
      </c>
      <c r="L161" s="26">
        <v>1.4E-3</v>
      </c>
      <c r="M161" s="26">
        <v>5.8299999999999998E-2</v>
      </c>
      <c r="N161" s="75">
        <v>667618.11</v>
      </c>
      <c r="O161" s="33">
        <f>N161*C277</f>
        <v>887607490.37491798</v>
      </c>
      <c r="P161" s="24">
        <f t="shared" si="119"/>
        <v>5.1186258979385988E-4</v>
      </c>
      <c r="Q161" s="75">
        <v>120.3931</v>
      </c>
      <c r="R161" s="23">
        <f>Q161*C277</f>
        <v>160064.28787478001</v>
      </c>
      <c r="S161" s="23">
        <v>120.3931</v>
      </c>
      <c r="T161" s="23">
        <f>S161*C277</f>
        <v>160064.28787478001</v>
      </c>
      <c r="U161" s="25">
        <v>33</v>
      </c>
      <c r="V161" s="26">
        <v>1.1999999999999999E-3</v>
      </c>
      <c r="W161" s="26">
        <v>5.9400000000000001E-2</v>
      </c>
      <c r="X161" s="20">
        <f t="shared" ref="X161" si="124">((O161-E161)/E161)</f>
        <v>0.3302743305596853</v>
      </c>
      <c r="Y161" s="20">
        <f t="shared" ref="Y161" si="125">((T161-J161)/J161)</f>
        <v>-8.6012051930057235E-5</v>
      </c>
      <c r="Z161" s="20">
        <f t="shared" ref="Z161" si="126">((U161-K161)/K161)</f>
        <v>0</v>
      </c>
      <c r="AA161" s="20">
        <f t="shared" ref="AA161" si="127">V161-L161</f>
        <v>-2.0000000000000009E-4</v>
      </c>
      <c r="AB161" s="21">
        <f t="shared" ref="AB161" si="128">W161-M161</f>
        <v>1.1000000000000038E-3</v>
      </c>
    </row>
    <row r="162" spans="1:28" ht="16.5" customHeight="1">
      <c r="A162" s="212">
        <v>145</v>
      </c>
      <c r="B162" s="220" t="s">
        <v>221</v>
      </c>
      <c r="C162" s="12" t="s">
        <v>58</v>
      </c>
      <c r="D162" s="73">
        <v>122343570.8</v>
      </c>
      <c r="E162" s="33">
        <v>163236909339.89999</v>
      </c>
      <c r="F162" s="24">
        <f t="shared" si="118"/>
        <v>9.4327053522055782E-2</v>
      </c>
      <c r="G162" s="74">
        <v>1.2209000000000001</v>
      </c>
      <c r="H162" s="23">
        <v>1628.9858250000002</v>
      </c>
      <c r="I162" s="74">
        <v>1.2209000000000001</v>
      </c>
      <c r="J162" s="23">
        <v>1628.9858250000002</v>
      </c>
      <c r="K162" s="25">
        <v>1234</v>
      </c>
      <c r="L162" s="26">
        <v>2.8999999999999998E-3</v>
      </c>
      <c r="M162" s="26">
        <v>9.5399999999999999E-2</v>
      </c>
      <c r="N162" s="75">
        <v>123842781.18000001</v>
      </c>
      <c r="O162" s="77">
        <f>N162*1330.57</f>
        <v>164781489354.67261</v>
      </c>
      <c r="P162" s="24">
        <f t="shared" si="119"/>
        <v>9.5025651322010865E-2</v>
      </c>
      <c r="Q162" s="75">
        <v>1.2251000000000001</v>
      </c>
      <c r="R162" s="75">
        <f>Q162*1330.57</f>
        <v>1630.0813069999999</v>
      </c>
      <c r="S162" s="23">
        <v>1.2251000000000001</v>
      </c>
      <c r="T162" s="23">
        <f>S162*1330.57</f>
        <v>1630.0813069999999</v>
      </c>
      <c r="U162" s="25">
        <v>1273</v>
      </c>
      <c r="V162" s="52">
        <v>3.5000000000000001E-3</v>
      </c>
      <c r="W162" s="52">
        <v>9.8500000000000004E-2</v>
      </c>
      <c r="X162" s="20">
        <f t="shared" si="107"/>
        <v>9.4621983534153558E-3</v>
      </c>
      <c r="Y162" s="20">
        <f t="shared" si="108"/>
        <v>6.7249326739827195E-4</v>
      </c>
      <c r="Z162" s="20">
        <f t="shared" si="109"/>
        <v>3.1604538087520256E-2</v>
      </c>
      <c r="AA162" s="20">
        <f t="shared" si="110"/>
        <v>6.0000000000000027E-4</v>
      </c>
      <c r="AB162" s="21">
        <f t="shared" si="111"/>
        <v>3.1000000000000055E-3</v>
      </c>
    </row>
    <row r="163" spans="1:28" ht="16.5" customHeight="1">
      <c r="A163" s="212">
        <v>146</v>
      </c>
      <c r="B163" s="220" t="s">
        <v>222</v>
      </c>
      <c r="C163" s="12" t="s">
        <v>125</v>
      </c>
      <c r="D163" s="73">
        <v>1346703.5985746358</v>
      </c>
      <c r="E163" s="23">
        <v>1792735466.5222714</v>
      </c>
      <c r="F163" s="24">
        <f t="shared" si="118"/>
        <v>1.0359388387427646E-3</v>
      </c>
      <c r="G163" s="74">
        <v>115.77454810389406</v>
      </c>
      <c r="H163" s="23">
        <v>154119.39102718365</v>
      </c>
      <c r="I163" s="74">
        <v>115.77454810389406</v>
      </c>
      <c r="J163" s="23">
        <v>154119.39102718365</v>
      </c>
      <c r="K163" s="25">
        <v>24</v>
      </c>
      <c r="L163" s="26">
        <v>-8.9999999999999998E-4</v>
      </c>
      <c r="M163" s="26">
        <v>5.62E-2</v>
      </c>
      <c r="N163" s="75">
        <v>1363149.358213807</v>
      </c>
      <c r="O163" s="77">
        <f>N163*C277</f>
        <v>1812325883.2063997</v>
      </c>
      <c r="P163" s="24">
        <f t="shared" si="119"/>
        <v>1.0451261736611028E-3</v>
      </c>
      <c r="Q163" s="75">
        <v>117.19</v>
      </c>
      <c r="R163" s="23">
        <f>Q163*C277</f>
        <v>155805.72222199998</v>
      </c>
      <c r="S163" s="74">
        <v>117.19</v>
      </c>
      <c r="T163" s="23">
        <f>S163*C277</f>
        <v>155805.72222199998</v>
      </c>
      <c r="U163" s="25">
        <v>24</v>
      </c>
      <c r="V163" s="52" t="s">
        <v>353</v>
      </c>
      <c r="W163" s="52" t="s">
        <v>354</v>
      </c>
      <c r="X163" s="20">
        <f t="shared" si="107"/>
        <v>1.0927667271586781E-2</v>
      </c>
      <c r="Y163" s="20">
        <f t="shared" si="108"/>
        <v>1.0941719815898416E-2</v>
      </c>
      <c r="Z163" s="20">
        <f t="shared" si="109"/>
        <v>0</v>
      </c>
      <c r="AA163" s="20">
        <f t="shared" si="110"/>
        <v>-1.3000000000000002E-3</v>
      </c>
      <c r="AB163" s="21">
        <f t="shared" si="111"/>
        <v>-6.8000000000000005E-3</v>
      </c>
    </row>
    <row r="164" spans="1:28" ht="16.5" customHeight="1">
      <c r="A164" s="212">
        <v>147</v>
      </c>
      <c r="B164" s="220" t="s">
        <v>223</v>
      </c>
      <c r="C164" s="12" t="s">
        <v>137</v>
      </c>
      <c r="D164" s="73">
        <v>4071826.62</v>
      </c>
      <c r="E164" s="23">
        <v>5420426590.4758739</v>
      </c>
      <c r="F164" s="24">
        <f t="shared" si="118"/>
        <v>3.13221361014348E-3</v>
      </c>
      <c r="G164" s="74">
        <v>1.17</v>
      </c>
      <c r="H164" s="23">
        <v>1557.507159</v>
      </c>
      <c r="I164" s="74">
        <v>1.17</v>
      </c>
      <c r="J164" s="23">
        <v>1557.507159</v>
      </c>
      <c r="K164" s="25">
        <v>59</v>
      </c>
      <c r="L164" s="26">
        <v>1.54E-2</v>
      </c>
      <c r="M164" s="26">
        <v>1.66E-2</v>
      </c>
      <c r="N164" s="75">
        <v>3956180.01</v>
      </c>
      <c r="O164" s="23">
        <f>N164*C277</f>
        <v>5259795918.5791378</v>
      </c>
      <c r="P164" s="24">
        <f t="shared" si="119"/>
        <v>3.0332019387690041E-3</v>
      </c>
      <c r="Q164" s="75">
        <v>1.17</v>
      </c>
      <c r="R164" s="23">
        <f>Q164*C277</f>
        <v>1555.5311459999998</v>
      </c>
      <c r="S164" s="23">
        <v>1.17</v>
      </c>
      <c r="T164" s="23">
        <f>S164*C277</f>
        <v>1555.5311459999998</v>
      </c>
      <c r="U164" s="25">
        <v>59</v>
      </c>
      <c r="V164" s="52">
        <v>1.6E-2</v>
      </c>
      <c r="W164" s="52">
        <v>1.18E-2</v>
      </c>
      <c r="X164" s="20">
        <f t="shared" ref="X164" si="129">((O164-E164)/E164)</f>
        <v>-2.9634322910853026E-2</v>
      </c>
      <c r="Y164" s="20">
        <f t="shared" ref="Y164" si="130">((T164-J164)/J164)</f>
        <v>-1.2687023546452884E-3</v>
      </c>
      <c r="Z164" s="20">
        <f t="shared" si="109"/>
        <v>0</v>
      </c>
      <c r="AA164" s="20">
        <f t="shared" si="110"/>
        <v>5.9999999999999984E-4</v>
      </c>
      <c r="AB164" s="21">
        <f t="shared" si="111"/>
        <v>-4.8000000000000004E-3</v>
      </c>
    </row>
    <row r="165" spans="1:28">
      <c r="A165" s="212">
        <v>148</v>
      </c>
      <c r="B165" s="220" t="s">
        <v>224</v>
      </c>
      <c r="C165" s="12" t="s">
        <v>60</v>
      </c>
      <c r="D165" s="73">
        <v>1787324.23</v>
      </c>
      <c r="E165" s="23">
        <v>2379290840.751421</v>
      </c>
      <c r="F165" s="24">
        <f t="shared" si="118"/>
        <v>1.3748820373263378E-3</v>
      </c>
      <c r="G165" s="74">
        <v>1.57</v>
      </c>
      <c r="H165" s="23">
        <v>2089.9882390000002</v>
      </c>
      <c r="I165" s="74">
        <v>1.57</v>
      </c>
      <c r="J165" s="23">
        <v>2089.9882390000002</v>
      </c>
      <c r="K165" s="25">
        <v>163</v>
      </c>
      <c r="L165" s="26">
        <v>-2.6949999999999999E-3</v>
      </c>
      <c r="M165" s="26">
        <v>5.5689000000000002E-2</v>
      </c>
      <c r="N165" s="75">
        <v>1783359.24</v>
      </c>
      <c r="O165" s="23">
        <f>N165*C277</f>
        <v>2371000719.9375119</v>
      </c>
      <c r="P165" s="24">
        <f t="shared" si="119"/>
        <v>1.3673009546119256E-3</v>
      </c>
      <c r="Q165" s="74">
        <v>1.57</v>
      </c>
      <c r="R165" s="23">
        <f>Q165*C277</f>
        <v>2087.3366660000002</v>
      </c>
      <c r="S165" s="23">
        <v>1.57</v>
      </c>
      <c r="T165" s="23">
        <f>S165*C277</f>
        <v>2087.3366660000002</v>
      </c>
      <c r="U165" s="25">
        <v>163</v>
      </c>
      <c r="V165" s="52">
        <v>-1.9959999999999999E-3</v>
      </c>
      <c r="W165" s="26">
        <v>5.3961000000000002E-2</v>
      </c>
      <c r="X165" s="20">
        <f t="shared" si="107"/>
        <v>-3.4842822373455156E-3</v>
      </c>
      <c r="Y165" s="20">
        <f t="shared" si="108"/>
        <v>-1.268702354645211E-3</v>
      </c>
      <c r="Z165" s="20">
        <f t="shared" si="109"/>
        <v>0</v>
      </c>
      <c r="AA165" s="20">
        <f t="shared" si="110"/>
        <v>6.9899999999999997E-4</v>
      </c>
      <c r="AB165" s="21">
        <f t="shared" si="111"/>
        <v>-1.7280000000000004E-3</v>
      </c>
    </row>
    <row r="166" spans="1:28">
      <c r="B166" s="40"/>
      <c r="C166" s="86" t="s">
        <v>63</v>
      </c>
      <c r="D166" s="61">
        <f>SUM(D125:D165)</f>
        <v>1294798549.9250271</v>
      </c>
      <c r="E166" s="61">
        <f>SUM(E125:E165)</f>
        <v>1730541803701.4326</v>
      </c>
      <c r="F166" s="44">
        <f>(E166/$E$245)</f>
        <v>0.18047906796755209</v>
      </c>
      <c r="G166" s="74"/>
      <c r="H166" s="45"/>
      <c r="I166" s="74">
        <v>0</v>
      </c>
      <c r="J166" s="55"/>
      <c r="K166" s="47">
        <f>SUM(K125:K165)</f>
        <v>34464</v>
      </c>
      <c r="L166" s="87"/>
      <c r="M166" s="87"/>
      <c r="N166" s="61">
        <f>SUM(N125:N165)</f>
        <v>1300360992.9111152</v>
      </c>
      <c r="O166" s="61">
        <f>SUM(O125:O165)</f>
        <v>1734073769158.2036</v>
      </c>
      <c r="P166" s="44">
        <f>(O166/$O$245)</f>
        <v>0.17956557587035463</v>
      </c>
      <c r="Q166" s="88"/>
      <c r="R166" s="45"/>
      <c r="S166" s="45"/>
      <c r="T166" s="55"/>
      <c r="U166" s="47">
        <f>SUM(U125:U165)</f>
        <v>34727</v>
      </c>
      <c r="V166" s="87"/>
      <c r="W166" s="87"/>
      <c r="X166" s="20">
        <f t="shared" si="107"/>
        <v>2.040959339564362E-3</v>
      </c>
      <c r="Y166" s="20" t="e">
        <f t="shared" si="108"/>
        <v>#DIV/0!</v>
      </c>
      <c r="Z166" s="20">
        <f t="shared" si="109"/>
        <v>7.6311513463324047E-3</v>
      </c>
      <c r="AA166" s="20">
        <f t="shared" si="110"/>
        <v>0</v>
      </c>
      <c r="AB166" s="21">
        <f t="shared" si="111"/>
        <v>0</v>
      </c>
    </row>
    <row r="167" spans="1:28" ht="6" customHeight="1">
      <c r="B167" s="252"/>
      <c r="C167" s="252"/>
      <c r="D167" s="252"/>
      <c r="E167" s="252"/>
      <c r="F167" s="252"/>
      <c r="G167" s="252"/>
      <c r="H167" s="252"/>
      <c r="I167" s="252"/>
      <c r="J167" s="252"/>
      <c r="K167" s="252"/>
      <c r="L167" s="252"/>
      <c r="M167" s="252"/>
      <c r="N167" s="252"/>
      <c r="O167" s="252"/>
      <c r="P167" s="252"/>
      <c r="Q167" s="252"/>
      <c r="R167" s="252"/>
      <c r="S167" s="252"/>
      <c r="T167" s="252"/>
      <c r="U167" s="252"/>
      <c r="V167" s="252"/>
      <c r="W167" s="252"/>
      <c r="X167" s="252"/>
      <c r="Y167" s="252"/>
      <c r="Z167" s="252"/>
      <c r="AA167" s="252"/>
      <c r="AB167" s="252"/>
    </row>
    <row r="168" spans="1:28">
      <c r="A168" s="11"/>
      <c r="B168" s="254" t="s">
        <v>225</v>
      </c>
      <c r="C168" s="254"/>
      <c r="D168" s="254"/>
      <c r="E168" s="254"/>
      <c r="F168" s="254"/>
      <c r="G168" s="254"/>
      <c r="H168" s="254"/>
      <c r="I168" s="254"/>
      <c r="J168" s="254"/>
      <c r="K168" s="254"/>
      <c r="L168" s="254"/>
      <c r="M168" s="254"/>
      <c r="N168" s="254"/>
      <c r="O168" s="254"/>
      <c r="P168" s="254"/>
      <c r="Q168" s="254"/>
      <c r="R168" s="254"/>
      <c r="S168" s="254"/>
      <c r="T168" s="254"/>
      <c r="U168" s="254"/>
      <c r="V168" s="254"/>
      <c r="W168" s="254"/>
      <c r="X168" s="254"/>
      <c r="Y168" s="254"/>
      <c r="Z168" s="254"/>
      <c r="AA168" s="254"/>
      <c r="AB168" s="254"/>
    </row>
    <row r="169" spans="1:28">
      <c r="A169" s="212">
        <v>149</v>
      </c>
      <c r="B169" s="220" t="s">
        <v>226</v>
      </c>
      <c r="C169" s="12" t="s">
        <v>227</v>
      </c>
      <c r="D169" s="13" t="s">
        <v>23</v>
      </c>
      <c r="E169" s="89">
        <v>2668185285.2643948</v>
      </c>
      <c r="F169" s="24">
        <f>(E169/$E$175)</f>
        <v>5.1369071502530977E-3</v>
      </c>
      <c r="G169" s="13" t="s">
        <v>23</v>
      </c>
      <c r="H169" s="63">
        <v>125.73917461189419</v>
      </c>
      <c r="I169" s="13" t="s">
        <v>23</v>
      </c>
      <c r="J169" s="63">
        <v>125.73917461189419</v>
      </c>
      <c r="K169" s="25">
        <v>8</v>
      </c>
      <c r="L169" s="52">
        <v>3.0000000000000001E-3</v>
      </c>
      <c r="M169" s="52">
        <v>0.19606027579887653</v>
      </c>
      <c r="N169" s="13" t="s">
        <v>23</v>
      </c>
      <c r="O169" s="89">
        <v>2676189841.1201878</v>
      </c>
      <c r="P169" s="24">
        <f>(O169/$O$175)</f>
        <v>5.1492078750069482E-3</v>
      </c>
      <c r="Q169" s="13" t="s">
        <v>23</v>
      </c>
      <c r="R169" s="63">
        <v>126.11639213572987</v>
      </c>
      <c r="S169" s="13" t="s">
        <v>23</v>
      </c>
      <c r="T169" s="63">
        <v>126.11639213572987</v>
      </c>
      <c r="U169" s="25">
        <v>8</v>
      </c>
      <c r="V169" s="26">
        <v>3.0000000000000001E-3</v>
      </c>
      <c r="W169" s="26">
        <v>0.19964845662627306</v>
      </c>
      <c r="X169" s="20">
        <f t="shared" ref="X169:X175" si="131">((O169-E169)/E169)</f>
        <v>2.9999999999999307E-3</v>
      </c>
      <c r="Y169" s="20">
        <f>((T169-J169)/J169)</f>
        <v>2.9999999999999979E-3</v>
      </c>
      <c r="Z169" s="20">
        <f>((U169-K169)/K169)</f>
        <v>0</v>
      </c>
      <c r="AA169" s="20">
        <f>V169-L169</f>
        <v>0</v>
      </c>
      <c r="AB169" s="21">
        <f>W169-M169</f>
        <v>3.5881808273965365E-3</v>
      </c>
    </row>
    <row r="170" spans="1:28">
      <c r="A170" s="212">
        <v>150</v>
      </c>
      <c r="B170" s="220" t="s">
        <v>228</v>
      </c>
      <c r="C170" s="12" t="s">
        <v>27</v>
      </c>
      <c r="D170" s="13" t="s">
        <v>23</v>
      </c>
      <c r="E170" s="89">
        <v>258784391961.17001</v>
      </c>
      <c r="F170" s="24">
        <v>0</v>
      </c>
      <c r="G170" s="13" t="s">
        <v>23</v>
      </c>
      <c r="H170" s="63">
        <v>108.640585</v>
      </c>
      <c r="I170" s="13" t="s">
        <v>23</v>
      </c>
      <c r="J170" s="63">
        <v>108.640585</v>
      </c>
      <c r="K170" s="25">
        <v>45</v>
      </c>
      <c r="L170" s="52">
        <v>5.2299999999999999E-2</v>
      </c>
      <c r="M170" s="52">
        <v>0.1052</v>
      </c>
      <c r="N170" s="13" t="s">
        <v>23</v>
      </c>
      <c r="O170" s="89">
        <v>259050446814.59</v>
      </c>
      <c r="P170" s="24">
        <f t="shared" ref="P170:P174" si="132">(O170/$O$175)</f>
        <v>0.49843422176784574</v>
      </c>
      <c r="Q170" s="13" t="s">
        <v>23</v>
      </c>
      <c r="R170" s="63">
        <v>108.746985</v>
      </c>
      <c r="S170" s="13" t="s">
        <v>23</v>
      </c>
      <c r="T170" s="63">
        <v>108.746985</v>
      </c>
      <c r="U170" s="25">
        <v>45</v>
      </c>
      <c r="V170" s="52">
        <v>5.11E-2</v>
      </c>
      <c r="W170" s="52">
        <v>0.10390000000000001</v>
      </c>
      <c r="X170" s="20">
        <f t="shared" ref="X170" si="133">((O170-E170)/E170)</f>
        <v>1.0280946675482029E-3</v>
      </c>
      <c r="Y170" s="20">
        <f t="shared" ref="Y170" si="134">((T170-J170)/J170)</f>
        <v>9.7937616959622976E-4</v>
      </c>
      <c r="Z170" s="20">
        <f t="shared" ref="Z170" si="135">((U170-K170)/K170)</f>
        <v>0</v>
      </c>
      <c r="AA170" s="20">
        <f t="shared" ref="AA170" si="136">V170-L170</f>
        <v>-1.1999999999999997E-3</v>
      </c>
      <c r="AB170" s="21">
        <f t="shared" ref="AB170" si="137">W170-M170</f>
        <v>-1.2999999999999956E-3</v>
      </c>
    </row>
    <row r="171" spans="1:28">
      <c r="A171" s="212">
        <v>151</v>
      </c>
      <c r="B171" s="220" t="s">
        <v>229</v>
      </c>
      <c r="C171" s="12" t="s">
        <v>53</v>
      </c>
      <c r="D171" s="13" t="s">
        <v>23</v>
      </c>
      <c r="E171" s="77">
        <v>187215600086</v>
      </c>
      <c r="F171" s="24">
        <f>(E171/$E$175)</f>
        <v>0.360435671402558</v>
      </c>
      <c r="G171" s="13" t="s">
        <v>23</v>
      </c>
      <c r="H171" s="63">
        <v>113</v>
      </c>
      <c r="I171" s="13" t="s">
        <v>23</v>
      </c>
      <c r="J171" s="63">
        <v>113</v>
      </c>
      <c r="K171" s="25">
        <v>2078</v>
      </c>
      <c r="L171" s="52">
        <v>0</v>
      </c>
      <c r="M171" s="52">
        <v>7.0999999999999994E-2</v>
      </c>
      <c r="N171" s="13" t="s">
        <v>23</v>
      </c>
      <c r="O171" s="33">
        <v>187215600086</v>
      </c>
      <c r="P171" s="24">
        <f t="shared" si="132"/>
        <v>0.36021810839976542</v>
      </c>
      <c r="Q171" s="13" t="s">
        <v>23</v>
      </c>
      <c r="R171" s="63">
        <v>113</v>
      </c>
      <c r="S171" s="13" t="s">
        <v>23</v>
      </c>
      <c r="T171" s="63">
        <v>113</v>
      </c>
      <c r="U171" s="25">
        <v>2078</v>
      </c>
      <c r="V171" s="26">
        <v>0</v>
      </c>
      <c r="W171" s="26">
        <v>7.0999999999999994E-2</v>
      </c>
      <c r="X171" s="20">
        <f t="shared" si="131"/>
        <v>0</v>
      </c>
      <c r="Y171" s="20">
        <f t="shared" ref="Y171:Z175" si="138">((T171-J171)/J171)</f>
        <v>0</v>
      </c>
      <c r="Z171" s="20">
        <f t="shared" si="138"/>
        <v>0</v>
      </c>
      <c r="AA171" s="20">
        <f t="shared" ref="AA171:AB175" si="139">V171-L171</f>
        <v>0</v>
      </c>
      <c r="AB171" s="21">
        <f t="shared" si="139"/>
        <v>0</v>
      </c>
    </row>
    <row r="172" spans="1:28" ht="15.75" customHeight="1">
      <c r="A172" s="212">
        <v>152</v>
      </c>
      <c r="B172" s="220" t="s">
        <v>230</v>
      </c>
      <c r="C172" s="12" t="s">
        <v>172</v>
      </c>
      <c r="D172" s="13" t="s">
        <v>23</v>
      </c>
      <c r="E172" s="77">
        <v>6182671470.7953787</v>
      </c>
      <c r="F172" s="24">
        <f>(E172/$E$175)</f>
        <v>1.1903149852971131E-2</v>
      </c>
      <c r="G172" s="13" t="s">
        <v>23</v>
      </c>
      <c r="H172" s="63">
        <v>418.75</v>
      </c>
      <c r="I172" s="13" t="s">
        <v>23</v>
      </c>
      <c r="J172" s="63">
        <v>418.75</v>
      </c>
      <c r="K172" s="25">
        <v>5693</v>
      </c>
      <c r="L172" s="52">
        <v>0.23222142942085711</v>
      </c>
      <c r="M172" s="52">
        <v>1.4549980484167951E-2</v>
      </c>
      <c r="N172" s="13" t="s">
        <v>23</v>
      </c>
      <c r="O172" s="33">
        <v>6200694466.1146288</v>
      </c>
      <c r="P172" s="24">
        <f t="shared" si="132"/>
        <v>1.1930642693892334E-2</v>
      </c>
      <c r="Q172" s="13" t="s">
        <v>23</v>
      </c>
      <c r="R172" s="63">
        <v>418.75</v>
      </c>
      <c r="S172" s="13" t="s">
        <v>23</v>
      </c>
      <c r="T172" s="63">
        <v>418.75</v>
      </c>
      <c r="U172" s="25">
        <v>5693</v>
      </c>
      <c r="V172" s="26">
        <v>0.19572889582549563</v>
      </c>
      <c r="W172" s="26">
        <v>1.5079974236755174E-2</v>
      </c>
      <c r="X172" s="20">
        <f t="shared" si="131"/>
        <v>2.915082162198651E-3</v>
      </c>
      <c r="Y172" s="20">
        <f t="shared" si="138"/>
        <v>0</v>
      </c>
      <c r="Z172" s="20">
        <f t="shared" si="138"/>
        <v>0</v>
      </c>
      <c r="AA172" s="20">
        <f t="shared" si="139"/>
        <v>-3.6492533595361476E-2</v>
      </c>
      <c r="AB172" s="21">
        <f t="shared" si="139"/>
        <v>5.2999375258722288E-4</v>
      </c>
    </row>
    <row r="173" spans="1:28">
      <c r="A173" s="212">
        <v>153</v>
      </c>
      <c r="B173" s="220" t="s">
        <v>231</v>
      </c>
      <c r="C173" s="12" t="s">
        <v>172</v>
      </c>
      <c r="D173" s="13" t="s">
        <v>23</v>
      </c>
      <c r="E173" s="77">
        <v>27627319901.77</v>
      </c>
      <c r="F173" s="24">
        <f>(E173/$E$175)</f>
        <v>5.3189326067237135E-2</v>
      </c>
      <c r="G173" s="13" t="s">
        <v>23</v>
      </c>
      <c r="H173" s="63">
        <v>70</v>
      </c>
      <c r="I173" s="13" t="s">
        <v>23</v>
      </c>
      <c r="J173" s="63">
        <v>70</v>
      </c>
      <c r="K173" s="25">
        <v>8409</v>
      </c>
      <c r="L173" s="52">
        <v>4.394028936020597E-2</v>
      </c>
      <c r="M173" s="52">
        <v>5.1777656554870835E-2</v>
      </c>
      <c r="N173" s="13" t="s">
        <v>23</v>
      </c>
      <c r="O173" s="33">
        <v>27648951404.43</v>
      </c>
      <c r="P173" s="24">
        <f t="shared" si="132"/>
        <v>5.3198841173308802E-2</v>
      </c>
      <c r="Q173" s="13" t="s">
        <v>23</v>
      </c>
      <c r="R173" s="63">
        <v>70</v>
      </c>
      <c r="S173" s="13" t="s">
        <v>23</v>
      </c>
      <c r="T173" s="63">
        <v>70</v>
      </c>
      <c r="U173" s="25">
        <v>8409</v>
      </c>
      <c r="V173" s="26">
        <v>4.7900262467193408E-2</v>
      </c>
      <c r="W173" s="26">
        <v>5.1996951339853312E-2</v>
      </c>
      <c r="X173" s="20">
        <f t="shared" si="131"/>
        <v>7.8297506732145894E-4</v>
      </c>
      <c r="Y173" s="20">
        <f t="shared" si="138"/>
        <v>0</v>
      </c>
      <c r="Z173" s="20">
        <f t="shared" si="138"/>
        <v>0</v>
      </c>
      <c r="AA173" s="20">
        <f t="shared" si="139"/>
        <v>3.9599731069874383E-3</v>
      </c>
      <c r="AB173" s="21">
        <f t="shared" si="139"/>
        <v>2.1929478498247668E-4</v>
      </c>
    </row>
    <row r="174" spans="1:28">
      <c r="A174" s="212">
        <v>154</v>
      </c>
      <c r="B174" s="220" t="s">
        <v>232</v>
      </c>
      <c r="C174" s="12" t="s">
        <v>172</v>
      </c>
      <c r="D174" s="13" t="s">
        <v>23</v>
      </c>
      <c r="E174" s="77">
        <v>36936570012.427048</v>
      </c>
      <c r="F174" s="24">
        <f>(E174/$E$175)</f>
        <v>7.1111902029644486E-2</v>
      </c>
      <c r="G174" s="13" t="s">
        <v>23</v>
      </c>
      <c r="H174" s="63">
        <v>18.55</v>
      </c>
      <c r="I174" s="13" t="s">
        <v>23</v>
      </c>
      <c r="J174" s="63">
        <v>18.55</v>
      </c>
      <c r="K174" s="25">
        <v>216198</v>
      </c>
      <c r="L174" s="52">
        <v>0</v>
      </c>
      <c r="M174" s="52">
        <v>0</v>
      </c>
      <c r="N174" s="13" t="s">
        <v>23</v>
      </c>
      <c r="O174" s="33">
        <v>36936570012.427048</v>
      </c>
      <c r="P174" s="24">
        <f t="shared" si="132"/>
        <v>7.1068978090180729E-2</v>
      </c>
      <c r="Q174" s="13" t="s">
        <v>23</v>
      </c>
      <c r="R174" s="63">
        <v>18.75</v>
      </c>
      <c r="S174" s="13" t="s">
        <v>23</v>
      </c>
      <c r="T174" s="63">
        <v>18.75</v>
      </c>
      <c r="U174" s="25">
        <v>216198</v>
      </c>
      <c r="V174" s="26">
        <v>0</v>
      </c>
      <c r="W174" s="26">
        <v>0</v>
      </c>
      <c r="X174" s="20">
        <f t="shared" si="131"/>
        <v>0</v>
      </c>
      <c r="Y174" s="20">
        <f t="shared" si="138"/>
        <v>1.078167115902961E-2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>
      <c r="B175" s="90"/>
      <c r="C175" s="41" t="s">
        <v>63</v>
      </c>
      <c r="D175" s="42" t="s">
        <v>23</v>
      </c>
      <c r="E175" s="43">
        <f>SUM(E169:E174)</f>
        <v>519414738717.42688</v>
      </c>
      <c r="F175" s="44">
        <f>(E175/$E$245)</f>
        <v>5.4170022204505036E-2</v>
      </c>
      <c r="G175" s="13"/>
      <c r="H175" s="45"/>
      <c r="I175" s="45"/>
      <c r="J175" s="91"/>
      <c r="K175" s="47">
        <f>SUM(K169:K174)</f>
        <v>232431</v>
      </c>
      <c r="L175" s="92"/>
      <c r="M175" s="92"/>
      <c r="N175" s="13"/>
      <c r="O175" s="43">
        <f>SUM(O169:O174)</f>
        <v>519728452624.68188</v>
      </c>
      <c r="P175" s="44">
        <f>(O175/$O$245)</f>
        <v>5.3818551754613989E-2</v>
      </c>
      <c r="Q175" s="49"/>
      <c r="R175" s="45"/>
      <c r="S175" s="45"/>
      <c r="T175" s="91"/>
      <c r="U175" s="47">
        <f>SUM(U169:U174)</f>
        <v>232431</v>
      </c>
      <c r="V175" s="92"/>
      <c r="W175" s="92"/>
      <c r="X175" s="20">
        <f t="shared" si="131"/>
        <v>6.0397575168861779E-4</v>
      </c>
      <c r="Y175" s="20" t="e">
        <f t="shared" si="138"/>
        <v>#DIV/0!</v>
      </c>
      <c r="Z175" s="20">
        <f t="shared" si="138"/>
        <v>0</v>
      </c>
      <c r="AA175" s="20">
        <f t="shared" si="139"/>
        <v>0</v>
      </c>
      <c r="AB175" s="21">
        <f t="shared" si="139"/>
        <v>0</v>
      </c>
    </row>
    <row r="176" spans="1:28" ht="5.25" customHeight="1">
      <c r="B176" s="252"/>
      <c r="C176" s="252"/>
      <c r="D176" s="252"/>
      <c r="E176" s="252"/>
      <c r="F176" s="252"/>
      <c r="G176" s="252"/>
      <c r="H176" s="252"/>
      <c r="I176" s="252"/>
      <c r="J176" s="252"/>
      <c r="K176" s="252"/>
      <c r="L176" s="252"/>
      <c r="M176" s="252"/>
      <c r="N176" s="252"/>
      <c r="O176" s="252"/>
      <c r="P176" s="252"/>
      <c r="Q176" s="252"/>
      <c r="R176" s="252"/>
      <c r="S176" s="252"/>
      <c r="T176" s="252"/>
      <c r="U176" s="252"/>
      <c r="V176" s="252"/>
      <c r="W176" s="252"/>
      <c r="X176" s="252"/>
      <c r="Y176" s="252"/>
      <c r="Z176" s="252"/>
      <c r="AA176" s="252"/>
      <c r="AB176" s="252"/>
    </row>
    <row r="177" spans="1:33" ht="15" customHeight="1">
      <c r="A177" s="11"/>
      <c r="B177" s="254" t="s">
        <v>233</v>
      </c>
      <c r="C177" s="254"/>
      <c r="D177" s="254"/>
      <c r="E177" s="254"/>
      <c r="F177" s="254"/>
      <c r="G177" s="254"/>
      <c r="H177" s="254"/>
      <c r="I177" s="254"/>
      <c r="J177" s="254"/>
      <c r="K177" s="254"/>
      <c r="L177" s="254"/>
      <c r="M177" s="254"/>
      <c r="N177" s="254"/>
      <c r="O177" s="254"/>
      <c r="P177" s="254"/>
      <c r="Q177" s="254"/>
      <c r="R177" s="254"/>
      <c r="S177" s="254"/>
      <c r="T177" s="254"/>
      <c r="U177" s="254"/>
      <c r="V177" s="254"/>
      <c r="W177" s="254"/>
      <c r="X177" s="254"/>
      <c r="Y177" s="254"/>
      <c r="Z177" s="254"/>
      <c r="AA177" s="254"/>
      <c r="AB177" s="254"/>
    </row>
    <row r="178" spans="1:33" ht="13.95" customHeight="1">
      <c r="A178" s="212">
        <v>155</v>
      </c>
      <c r="B178" s="220" t="s">
        <v>234</v>
      </c>
      <c r="C178" s="12" t="s">
        <v>66</v>
      </c>
      <c r="D178" s="13" t="s">
        <v>23</v>
      </c>
      <c r="E178" s="23">
        <v>1061972163.8</v>
      </c>
      <c r="F178" s="24">
        <f t="shared" ref="F178:F206" si="140">(E178/$E$209)</f>
        <v>5.7659575647249633E-3</v>
      </c>
      <c r="G178" s="13" t="s">
        <v>23</v>
      </c>
      <c r="H178" s="23">
        <v>9.8049999999999997</v>
      </c>
      <c r="I178" s="13" t="s">
        <v>23</v>
      </c>
      <c r="J178" s="23">
        <v>9.9962999999999997</v>
      </c>
      <c r="K178" s="18">
        <v>12028</v>
      </c>
      <c r="L178" s="19">
        <v>1.8200000000000001E-2</v>
      </c>
      <c r="M178" s="19">
        <v>0.25030000000000002</v>
      </c>
      <c r="N178" s="13" t="s">
        <v>23</v>
      </c>
      <c r="O178" s="23">
        <v>999029428.04999995</v>
      </c>
      <c r="P178" s="60">
        <f t="shared" ref="P178:P206" si="141">(O178/$O$209)</f>
        <v>5.2300760767714713E-3</v>
      </c>
      <c r="Q178" s="13" t="s">
        <v>23</v>
      </c>
      <c r="R178" s="23">
        <v>9.9074000000000009</v>
      </c>
      <c r="S178" s="13" t="s">
        <v>23</v>
      </c>
      <c r="T178" s="23">
        <v>10.112</v>
      </c>
      <c r="U178" s="18">
        <v>12028</v>
      </c>
      <c r="V178" s="19">
        <v>1.04E-2</v>
      </c>
      <c r="W178" s="19">
        <v>0.26329999999999998</v>
      </c>
      <c r="X178" s="20">
        <f>((O178-E178)/E178)</f>
        <v>-5.9269666282753847E-2</v>
      </c>
      <c r="Y178" s="20">
        <f t="shared" ref="Y178:Z182" si="142">((T178-J178)/J178)</f>
        <v>1.1574282484519308E-2</v>
      </c>
      <c r="Z178" s="20">
        <f t="shared" si="142"/>
        <v>0</v>
      </c>
      <c r="AA178" s="20">
        <f t="shared" ref="AA178:AB182" si="143">V178-L178</f>
        <v>-7.8000000000000014E-3</v>
      </c>
      <c r="AB178" s="21">
        <f t="shared" si="143"/>
        <v>1.2999999999999956E-2</v>
      </c>
      <c r="AD178" s="30"/>
    </row>
    <row r="179" spans="1:33" ht="14.4" customHeight="1">
      <c r="A179" s="212">
        <v>156</v>
      </c>
      <c r="B179" s="220" t="s">
        <v>235</v>
      </c>
      <c r="C179" s="34" t="s">
        <v>236</v>
      </c>
      <c r="D179" s="13" t="s">
        <v>23</v>
      </c>
      <c r="E179" s="23">
        <v>3126451669.9839997</v>
      </c>
      <c r="F179" s="24">
        <f t="shared" si="140"/>
        <v>1.6975009582912419E-2</v>
      </c>
      <c r="G179" s="13" t="s">
        <v>23</v>
      </c>
      <c r="H179" s="23">
        <v>3297.9434104647198</v>
      </c>
      <c r="I179" s="13" t="s">
        <v>23</v>
      </c>
      <c r="J179" s="23">
        <v>3322.6520634817502</v>
      </c>
      <c r="K179" s="18">
        <v>268</v>
      </c>
      <c r="L179" s="19">
        <v>2.1100000000000001E-2</v>
      </c>
      <c r="M179" s="19">
        <v>0.50180000000000002</v>
      </c>
      <c r="N179" s="13" t="s">
        <v>23</v>
      </c>
      <c r="O179" s="23">
        <v>3195938440.0778451</v>
      </c>
      <c r="P179" s="60">
        <f t="shared" si="141"/>
        <v>1.6731240050567271E-2</v>
      </c>
      <c r="Q179" s="13" t="s">
        <v>23</v>
      </c>
      <c r="R179" s="23">
        <v>3329.3170927763595</v>
      </c>
      <c r="S179" s="13" t="s">
        <v>23</v>
      </c>
      <c r="T179" s="23">
        <v>3354.1327750665159</v>
      </c>
      <c r="U179" s="16">
        <v>274</v>
      </c>
      <c r="V179" s="17">
        <v>9.4999999999999998E-3</v>
      </c>
      <c r="W179" s="17">
        <v>0.51602183726212547</v>
      </c>
      <c r="X179" s="20">
        <f>((O179-E179)/E179)</f>
        <v>2.2225441947804354E-2</v>
      </c>
      <c r="Y179" s="20">
        <f t="shared" si="142"/>
        <v>9.4745736186946962E-3</v>
      </c>
      <c r="Z179" s="20">
        <f t="shared" si="142"/>
        <v>2.2388059701492536E-2</v>
      </c>
      <c r="AA179" s="20">
        <f t="shared" si="143"/>
        <v>-1.1600000000000001E-2</v>
      </c>
      <c r="AB179" s="21">
        <f t="shared" si="143"/>
        <v>1.4221837262125447E-2</v>
      </c>
      <c r="AD179" s="10"/>
      <c r="AE179" s="10"/>
    </row>
    <row r="180" spans="1:33" ht="14.4" customHeight="1">
      <c r="A180" s="212">
        <v>157</v>
      </c>
      <c r="B180" s="220" t="s">
        <v>237</v>
      </c>
      <c r="C180" s="34" t="s">
        <v>238</v>
      </c>
      <c r="D180" s="13" t="s">
        <v>23</v>
      </c>
      <c r="E180" s="23">
        <v>113037782.52</v>
      </c>
      <c r="F180" s="24">
        <f t="shared" si="140"/>
        <v>6.137364795784576E-4</v>
      </c>
      <c r="G180" s="13" t="s">
        <v>23</v>
      </c>
      <c r="H180" s="23">
        <v>992.34370000000001</v>
      </c>
      <c r="I180" s="13" t="s">
        <v>23</v>
      </c>
      <c r="J180" s="23">
        <v>1009.0778</v>
      </c>
      <c r="K180" s="18">
        <v>26</v>
      </c>
      <c r="L180" s="19">
        <v>2.1312000000000001E-2</v>
      </c>
      <c r="M180" s="19">
        <v>3.7529E-2</v>
      </c>
      <c r="N180" s="13" t="s">
        <v>23</v>
      </c>
      <c r="O180" s="23">
        <v>113745393.75</v>
      </c>
      <c r="P180" s="60">
        <f t="shared" si="141"/>
        <v>5.9547501404037969E-4</v>
      </c>
      <c r="Q180" s="13" t="s">
        <v>23</v>
      </c>
      <c r="R180" s="23">
        <v>998.98590000000002</v>
      </c>
      <c r="S180" s="13" t="s">
        <v>23</v>
      </c>
      <c r="T180" s="23">
        <v>1015.8561</v>
      </c>
      <c r="U180" s="16">
        <v>26</v>
      </c>
      <c r="V180" s="17">
        <v>5.2480000000000001E-3</v>
      </c>
      <c r="W180" s="17">
        <v>4.4698000000000002E-2</v>
      </c>
      <c r="X180" s="20">
        <f>((O180-E180)/E180)</f>
        <v>6.2599532140928645E-3</v>
      </c>
      <c r="Y180" s="20">
        <f>((T180-J180)/J180)</f>
        <v>6.7173214988972552E-3</v>
      </c>
      <c r="Z180" s="20">
        <f>((U180-K180)/K180)</f>
        <v>0</v>
      </c>
      <c r="AA180" s="20">
        <f>V180-L180</f>
        <v>-1.6064000000000002E-2</v>
      </c>
      <c r="AB180" s="21">
        <f>W180-M180</f>
        <v>7.1690000000000018E-3</v>
      </c>
      <c r="AD180" s="10"/>
      <c r="AE180" s="93"/>
    </row>
    <row r="181" spans="1:33" ht="14.4" customHeight="1">
      <c r="A181" s="212">
        <v>158</v>
      </c>
      <c r="B181" s="220" t="s">
        <v>239</v>
      </c>
      <c r="C181" s="12" t="s">
        <v>27</v>
      </c>
      <c r="D181" s="13" t="s">
        <v>23</v>
      </c>
      <c r="E181" s="23">
        <v>17552682456.73</v>
      </c>
      <c r="F181" s="24">
        <f t="shared" si="140"/>
        <v>9.5301953895335703E-2</v>
      </c>
      <c r="G181" s="13" t="s">
        <v>23</v>
      </c>
      <c r="H181" s="23">
        <v>1454.0088000000001</v>
      </c>
      <c r="I181" s="13" t="s">
        <v>23</v>
      </c>
      <c r="J181" s="23">
        <v>1497.2188799999999</v>
      </c>
      <c r="K181" s="18">
        <v>24332</v>
      </c>
      <c r="L181" s="19">
        <v>0.78259999999999996</v>
      </c>
      <c r="M181" s="19">
        <v>0.52790000000000004</v>
      </c>
      <c r="N181" s="13" t="s">
        <v>23</v>
      </c>
      <c r="O181" s="23">
        <v>17790450333.029999</v>
      </c>
      <c r="P181" s="60">
        <f t="shared" si="141"/>
        <v>9.3135803680364115E-2</v>
      </c>
      <c r="Q181" s="13" t="s">
        <v>23</v>
      </c>
      <c r="R181" s="23">
        <v>1467.5061000000001</v>
      </c>
      <c r="S181" s="13" t="s">
        <v>23</v>
      </c>
      <c r="T181" s="23">
        <v>1511.1230800000001</v>
      </c>
      <c r="U181" s="18">
        <v>24360</v>
      </c>
      <c r="V181" s="19">
        <v>9.2999999999999992E-3</v>
      </c>
      <c r="W181" s="19">
        <v>0.53159999999999996</v>
      </c>
      <c r="X181" s="20">
        <f t="shared" ref="X181:X206" si="144">((O181-E181)/E181)</f>
        <v>1.3545956687026772E-2</v>
      </c>
      <c r="Y181" s="20">
        <f t="shared" si="142"/>
        <v>9.2866849234496517E-3</v>
      </c>
      <c r="Z181" s="20">
        <f t="shared" si="142"/>
        <v>1.1507479861910242E-3</v>
      </c>
      <c r="AA181" s="20">
        <f t="shared" si="143"/>
        <v>-0.77329999999999999</v>
      </c>
      <c r="AB181" s="21">
        <f t="shared" si="143"/>
        <v>3.6999999999999256E-3</v>
      </c>
      <c r="AD181" s="31"/>
      <c r="AE181" s="30"/>
    </row>
    <row r="182" spans="1:33" ht="13.2" customHeight="1">
      <c r="A182" s="212">
        <v>159</v>
      </c>
      <c r="B182" s="220" t="s">
        <v>240</v>
      </c>
      <c r="C182" s="12" t="s">
        <v>147</v>
      </c>
      <c r="D182" s="13" t="s">
        <v>23</v>
      </c>
      <c r="E182" s="77">
        <v>3875767465.0575976</v>
      </c>
      <c r="F182" s="24">
        <f t="shared" si="140"/>
        <v>2.1043405369778063E-2</v>
      </c>
      <c r="G182" s="13" t="s">
        <v>23</v>
      </c>
      <c r="H182" s="23">
        <v>9.0836000000000006</v>
      </c>
      <c r="I182" s="13" t="s">
        <v>23</v>
      </c>
      <c r="J182" s="23">
        <v>9.3033000000000001</v>
      </c>
      <c r="K182" s="25">
        <v>2741</v>
      </c>
      <c r="L182" s="189">
        <v>0.90139999999999998</v>
      </c>
      <c r="M182" s="189">
        <v>0.71899999999999997</v>
      </c>
      <c r="N182" s="13" t="s">
        <v>23</v>
      </c>
      <c r="O182" s="33">
        <v>3970704035.1623926</v>
      </c>
      <c r="P182" s="60">
        <f t="shared" si="141"/>
        <v>2.0787259713438005E-2</v>
      </c>
      <c r="Q182" s="13" t="s">
        <v>23</v>
      </c>
      <c r="R182" s="23">
        <v>9.1823999999999995</v>
      </c>
      <c r="S182" s="13" t="s">
        <v>23</v>
      </c>
      <c r="T182" s="23">
        <v>9.4075000000000006</v>
      </c>
      <c r="U182" s="25">
        <v>2741</v>
      </c>
      <c r="V182" s="26">
        <v>1.12E-2</v>
      </c>
      <c r="W182" s="26">
        <v>0.72330000000000005</v>
      </c>
      <c r="X182" s="20">
        <f t="shared" si="144"/>
        <v>2.4494908675689635E-2</v>
      </c>
      <c r="Y182" s="20">
        <f t="shared" si="142"/>
        <v>1.120032676577134E-2</v>
      </c>
      <c r="Z182" s="20">
        <f t="shared" si="142"/>
        <v>0</v>
      </c>
      <c r="AA182" s="20">
        <f t="shared" si="143"/>
        <v>-0.89019999999999999</v>
      </c>
      <c r="AB182" s="21">
        <f t="shared" si="143"/>
        <v>4.3000000000000815E-3</v>
      </c>
      <c r="AC182" s="30"/>
      <c r="AD182" s="30"/>
      <c r="AE182" s="30"/>
      <c r="AG182" s="10"/>
    </row>
    <row r="183" spans="1:33" ht="15.6" customHeight="1">
      <c r="A183" s="212">
        <v>160</v>
      </c>
      <c r="B183" s="220" t="s">
        <v>241</v>
      </c>
      <c r="C183" s="12" t="s">
        <v>31</v>
      </c>
      <c r="D183" s="13" t="s">
        <v>23</v>
      </c>
      <c r="E183" s="77">
        <v>4598872337.1199999</v>
      </c>
      <c r="F183" s="24">
        <f t="shared" si="140"/>
        <v>2.4969489451152255E-2</v>
      </c>
      <c r="G183" s="13" t="s">
        <v>23</v>
      </c>
      <c r="H183" s="23">
        <v>1.7793000000000001</v>
      </c>
      <c r="I183" s="13" t="s">
        <v>23</v>
      </c>
      <c r="J183" s="23">
        <v>1.7936000000000001</v>
      </c>
      <c r="K183" s="25">
        <v>1028</v>
      </c>
      <c r="L183" s="189">
        <v>7.4000000000000003E-3</v>
      </c>
      <c r="M183" s="189">
        <v>0.46860000000000002</v>
      </c>
      <c r="N183" s="13" t="s">
        <v>23</v>
      </c>
      <c r="O183" s="77">
        <v>4939426661.4099998</v>
      </c>
      <c r="P183" s="60">
        <f t="shared" si="141"/>
        <v>2.5858674919348509E-2</v>
      </c>
      <c r="Q183" s="13" t="s">
        <v>23</v>
      </c>
      <c r="R183" s="23">
        <v>1.8193999999999999</v>
      </c>
      <c r="S183" s="13" t="s">
        <v>23</v>
      </c>
      <c r="T183" s="23">
        <v>1.8337000000000001</v>
      </c>
      <c r="U183" s="25">
        <v>1068</v>
      </c>
      <c r="V183" s="52">
        <v>2.24E-2</v>
      </c>
      <c r="W183" s="189">
        <v>0.50080000000000002</v>
      </c>
      <c r="X183" s="20">
        <f t="shared" ref="X183" si="145">((O183-E183)/E183)</f>
        <v>7.4051702096881611E-2</v>
      </c>
      <c r="Y183" s="20">
        <f t="shared" ref="Y183" si="146">((T183-J183)/J183)</f>
        <v>2.2357270294380029E-2</v>
      </c>
      <c r="Z183" s="20">
        <f t="shared" ref="Z183" si="147">((U183-K183)/K183)</f>
        <v>3.8910505836575876E-2</v>
      </c>
      <c r="AA183" s="20">
        <f t="shared" ref="AA183" si="148">V183-L183</f>
        <v>1.4999999999999999E-2</v>
      </c>
      <c r="AB183" s="21">
        <f t="shared" ref="AB183" si="149">W183-M183</f>
        <v>3.2200000000000006E-2</v>
      </c>
      <c r="AD183" s="10"/>
      <c r="AE183" s="10"/>
    </row>
    <row r="184" spans="1:33" ht="14.4" customHeight="1">
      <c r="A184" s="212">
        <v>161</v>
      </c>
      <c r="B184" s="220" t="s">
        <v>242</v>
      </c>
      <c r="C184" s="12" t="s">
        <v>81</v>
      </c>
      <c r="D184" s="13" t="s">
        <v>23</v>
      </c>
      <c r="E184" s="23">
        <v>10625133424.601</v>
      </c>
      <c r="F184" s="24">
        <f t="shared" si="140"/>
        <v>5.7688958839158408E-2</v>
      </c>
      <c r="G184" s="13" t="s">
        <v>23</v>
      </c>
      <c r="H184" s="23">
        <v>14535.4683083003</v>
      </c>
      <c r="I184" s="13" t="s">
        <v>23</v>
      </c>
      <c r="J184" s="23">
        <v>14643.881993250499</v>
      </c>
      <c r="K184" s="25">
        <v>1681</v>
      </c>
      <c r="L184" s="189">
        <v>0.63110846754044314</v>
      </c>
      <c r="M184" s="189">
        <v>0.42164820357532101</v>
      </c>
      <c r="N184" s="13" t="s">
        <v>23</v>
      </c>
      <c r="O184" s="23">
        <v>10760069976.004375</v>
      </c>
      <c r="P184" s="60">
        <f t="shared" si="141"/>
        <v>5.6330657522003377E-2</v>
      </c>
      <c r="Q184" s="13" t="s">
        <v>23</v>
      </c>
      <c r="R184" s="23">
        <v>14703.625506893326</v>
      </c>
      <c r="S184" s="13" t="s">
        <v>23</v>
      </c>
      <c r="T184" s="23">
        <v>14813.582971447155</v>
      </c>
      <c r="U184" s="25">
        <v>1680</v>
      </c>
      <c r="V184" s="26">
        <v>1.1599999999999999E-2</v>
      </c>
      <c r="W184" s="26">
        <v>0.43114148471311631</v>
      </c>
      <c r="X184" s="20">
        <f t="shared" si="144"/>
        <v>1.269975124180079E-2</v>
      </c>
      <c r="Y184" s="20">
        <f t="shared" ref="Y184:Y196" si="150">((T184-J184)/J184)</f>
        <v>1.1588524018076087E-2</v>
      </c>
      <c r="Z184" s="20">
        <f t="shared" ref="Z184:Z196" si="151">((U184-K184)/K184)</f>
        <v>-5.9488399762046404E-4</v>
      </c>
      <c r="AA184" s="20">
        <f t="shared" ref="AA184:AA196" si="152">V184-L184</f>
        <v>-0.6195084675404432</v>
      </c>
      <c r="AB184" s="21">
        <f t="shared" ref="AB184:AB196" si="153">W184-M184</f>
        <v>9.4932811377952953E-3</v>
      </c>
      <c r="AD184" s="30"/>
      <c r="AE184" s="30"/>
      <c r="AG184" s="10"/>
    </row>
    <row r="185" spans="1:33" ht="15" customHeight="1">
      <c r="A185" s="212">
        <v>162</v>
      </c>
      <c r="B185" s="220" t="s">
        <v>243</v>
      </c>
      <c r="C185" s="12" t="s">
        <v>83</v>
      </c>
      <c r="D185" s="13" t="s">
        <v>23</v>
      </c>
      <c r="E185" s="23">
        <v>3638695062.5799999</v>
      </c>
      <c r="F185" s="24">
        <f t="shared" si="140"/>
        <v>1.9756225291948207E-2</v>
      </c>
      <c r="G185" s="13" t="s">
        <v>23</v>
      </c>
      <c r="H185" s="23">
        <v>307.91000000000003</v>
      </c>
      <c r="I185" s="13" t="s">
        <v>23</v>
      </c>
      <c r="J185" s="23">
        <v>310.2</v>
      </c>
      <c r="K185" s="25">
        <v>508</v>
      </c>
      <c r="L185" s="189">
        <v>1.2E-2</v>
      </c>
      <c r="M185" s="189">
        <v>0.37459999999999999</v>
      </c>
      <c r="N185" s="13" t="s">
        <v>23</v>
      </c>
      <c r="O185" s="23">
        <v>3694226065.8099999</v>
      </c>
      <c r="P185" s="60">
        <f t="shared" si="141"/>
        <v>1.9339854088874227E-2</v>
      </c>
      <c r="Q185" s="13" t="s">
        <v>23</v>
      </c>
      <c r="R185" s="23">
        <v>311.52</v>
      </c>
      <c r="S185" s="13" t="s">
        <v>23</v>
      </c>
      <c r="T185" s="23">
        <v>313.85000000000002</v>
      </c>
      <c r="U185" s="25">
        <v>508</v>
      </c>
      <c r="V185" s="52">
        <v>1.17E-2</v>
      </c>
      <c r="W185" s="52">
        <v>0.39019999999999999</v>
      </c>
      <c r="X185" s="20">
        <f t="shared" si="144"/>
        <v>1.5261241262307377E-2</v>
      </c>
      <c r="Y185" s="20">
        <f t="shared" si="150"/>
        <v>1.1766602192134218E-2</v>
      </c>
      <c r="Z185" s="20">
        <f t="shared" si="151"/>
        <v>0</v>
      </c>
      <c r="AA185" s="20">
        <f t="shared" si="152"/>
        <v>-2.9999999999999992E-4</v>
      </c>
      <c r="AB185" s="21">
        <f t="shared" si="153"/>
        <v>1.5600000000000003E-2</v>
      </c>
    </row>
    <row r="186" spans="1:33" ht="14.4" customHeight="1">
      <c r="A186" s="212">
        <v>163</v>
      </c>
      <c r="B186" s="220" t="s">
        <v>244</v>
      </c>
      <c r="C186" s="12" t="s">
        <v>245</v>
      </c>
      <c r="D186" s="13" t="s">
        <v>23</v>
      </c>
      <c r="E186" s="23">
        <v>6625857371.5299997</v>
      </c>
      <c r="F186" s="24">
        <f t="shared" si="140"/>
        <v>3.5974965951515329E-2</v>
      </c>
      <c r="G186" s="13" t="s">
        <v>23</v>
      </c>
      <c r="H186" s="23">
        <v>2.7784</v>
      </c>
      <c r="I186" s="13" t="s">
        <v>23</v>
      </c>
      <c r="J186" s="23">
        <v>2.8321999999999998</v>
      </c>
      <c r="K186" s="25">
        <v>7015</v>
      </c>
      <c r="L186" s="189">
        <v>1.8848551521818857E-2</v>
      </c>
      <c r="M186" s="189">
        <v>0.40676928870686813</v>
      </c>
      <c r="N186" s="13" t="s">
        <v>23</v>
      </c>
      <c r="O186" s="23">
        <v>6825643745.8999996</v>
      </c>
      <c r="P186" s="60">
        <f t="shared" si="141"/>
        <v>3.5733317819952884E-2</v>
      </c>
      <c r="Q186" s="13" t="s">
        <v>23</v>
      </c>
      <c r="R186" s="23">
        <v>2.8378999999999999</v>
      </c>
      <c r="S186" s="13" t="s">
        <v>23</v>
      </c>
      <c r="T186" s="23">
        <v>2.8929</v>
      </c>
      <c r="U186" s="25">
        <v>7151</v>
      </c>
      <c r="V186" s="52">
        <v>2.1415202994529148E-2</v>
      </c>
      <c r="W186" s="52">
        <v>0.43477851527562028</v>
      </c>
      <c r="X186" s="20">
        <f t="shared" si="144"/>
        <v>3.0152531690229627E-2</v>
      </c>
      <c r="Y186" s="20">
        <f t="shared" si="150"/>
        <v>2.1432102252665845E-2</v>
      </c>
      <c r="Z186" s="20">
        <f t="shared" si="151"/>
        <v>1.938702779757662E-2</v>
      </c>
      <c r="AA186" s="20">
        <f t="shared" si="152"/>
        <v>2.5666514727102907E-3</v>
      </c>
      <c r="AB186" s="21">
        <f t="shared" si="153"/>
        <v>2.8009226568752155E-2</v>
      </c>
    </row>
    <row r="187" spans="1:33" ht="15.6" customHeight="1">
      <c r="A187" s="212">
        <v>164</v>
      </c>
      <c r="B187" s="220" t="s">
        <v>246</v>
      </c>
      <c r="C187" s="12" t="s">
        <v>35</v>
      </c>
      <c r="D187" s="13" t="s">
        <v>23</v>
      </c>
      <c r="E187" s="51">
        <v>1820604498.6700001</v>
      </c>
      <c r="F187" s="24">
        <f t="shared" si="140"/>
        <v>9.8849373263380311E-3</v>
      </c>
      <c r="G187" s="13" t="s">
        <v>23</v>
      </c>
      <c r="H187" s="23">
        <v>287.02080000000001</v>
      </c>
      <c r="I187" s="13" t="s">
        <v>23</v>
      </c>
      <c r="J187" s="23">
        <v>288.25229999999999</v>
      </c>
      <c r="K187" s="25">
        <v>307</v>
      </c>
      <c r="L187" s="189">
        <v>1.9530000000000001E-3</v>
      </c>
      <c r="M187" s="189">
        <v>0.3599</v>
      </c>
      <c r="N187" s="13" t="s">
        <v>23</v>
      </c>
      <c r="O187" s="51">
        <v>1891506442.8699999</v>
      </c>
      <c r="P187" s="60">
        <f t="shared" si="141"/>
        <v>9.9023335230705271E-3</v>
      </c>
      <c r="Q187" s="13" t="s">
        <v>23</v>
      </c>
      <c r="R187" s="23">
        <v>289.8931</v>
      </c>
      <c r="S187" s="13" t="s">
        <v>23</v>
      </c>
      <c r="T187" s="23">
        <v>288.25229999999999</v>
      </c>
      <c r="U187" s="25">
        <v>307</v>
      </c>
      <c r="V187" s="52">
        <v>1.9530000000000001E-3</v>
      </c>
      <c r="W187" s="52">
        <v>0.3674</v>
      </c>
      <c r="X187" s="20">
        <f t="shared" si="144"/>
        <v>3.8944177195978348E-2</v>
      </c>
      <c r="Y187" s="20">
        <f t="shared" si="150"/>
        <v>0</v>
      </c>
      <c r="Z187" s="20">
        <f t="shared" si="151"/>
        <v>0</v>
      </c>
      <c r="AA187" s="20">
        <f t="shared" si="152"/>
        <v>0</v>
      </c>
      <c r="AB187" s="21">
        <f t="shared" si="153"/>
        <v>7.5000000000000067E-3</v>
      </c>
    </row>
    <row r="188" spans="1:33" ht="13.95" customHeight="1">
      <c r="A188" s="212">
        <v>165</v>
      </c>
      <c r="B188" s="220" t="s">
        <v>247</v>
      </c>
      <c r="C188" s="12" t="s">
        <v>88</v>
      </c>
      <c r="D188" s="13" t="s">
        <v>23</v>
      </c>
      <c r="E188" s="51">
        <v>2671279592.6900001</v>
      </c>
      <c r="F188" s="24">
        <f t="shared" si="140"/>
        <v>1.4503661489442822E-2</v>
      </c>
      <c r="G188" s="13" t="s">
        <v>23</v>
      </c>
      <c r="H188" s="23">
        <v>212.02</v>
      </c>
      <c r="I188" s="13" t="s">
        <v>23</v>
      </c>
      <c r="J188" s="23">
        <v>213.07</v>
      </c>
      <c r="K188" s="25">
        <v>185</v>
      </c>
      <c r="L188" s="189">
        <v>1.0999999999999999E-2</v>
      </c>
      <c r="M188" s="189">
        <v>0.27629999999999999</v>
      </c>
      <c r="N188" s="13" t="s">
        <v>23</v>
      </c>
      <c r="O188" s="51">
        <v>2697748753.3099999</v>
      </c>
      <c r="P188" s="60">
        <f t="shared" si="141"/>
        <v>1.4123138738131882E-2</v>
      </c>
      <c r="Q188" s="13" t="s">
        <v>23</v>
      </c>
      <c r="R188" s="23">
        <v>215.91</v>
      </c>
      <c r="S188" s="13" t="s">
        <v>23</v>
      </c>
      <c r="T188" s="23">
        <v>217.11</v>
      </c>
      <c r="U188" s="25">
        <v>185</v>
      </c>
      <c r="V188" s="52">
        <v>2.3300000000000001E-2</v>
      </c>
      <c r="W188" s="52">
        <v>0.29959999999999998</v>
      </c>
      <c r="X188" s="20">
        <f t="shared" si="144"/>
        <v>9.9087945314422238E-3</v>
      </c>
      <c r="Y188" s="20">
        <f t="shared" si="150"/>
        <v>1.8960904866945232E-2</v>
      </c>
      <c r="Z188" s="20">
        <f t="shared" si="151"/>
        <v>0</v>
      </c>
      <c r="AA188" s="20">
        <f t="shared" si="152"/>
        <v>1.2300000000000002E-2</v>
      </c>
      <c r="AB188" s="21">
        <f t="shared" si="153"/>
        <v>2.3299999999999987E-2</v>
      </c>
    </row>
    <row r="189" spans="1:33" ht="15.75" customHeight="1">
      <c r="A189" s="212">
        <v>166</v>
      </c>
      <c r="B189" s="220" t="s">
        <v>248</v>
      </c>
      <c r="C189" s="12" t="s">
        <v>91</v>
      </c>
      <c r="D189" s="13" t="s">
        <v>23</v>
      </c>
      <c r="E189" s="77">
        <v>969677826.32000005</v>
      </c>
      <c r="F189" s="24">
        <f t="shared" si="140"/>
        <v>5.2648472234991962E-3</v>
      </c>
      <c r="G189" s="13" t="s">
        <v>23</v>
      </c>
      <c r="H189" s="23">
        <v>2.3029199999999999</v>
      </c>
      <c r="I189" s="13" t="s">
        <v>23</v>
      </c>
      <c r="J189" s="23">
        <v>2.3288700000000002</v>
      </c>
      <c r="K189" s="25">
        <v>216</v>
      </c>
      <c r="L189" s="189">
        <v>1.84E-2</v>
      </c>
      <c r="M189" s="189">
        <v>0.44529999999999997</v>
      </c>
      <c r="N189" s="13" t="s">
        <v>23</v>
      </c>
      <c r="O189" s="33">
        <v>957741502.36000001</v>
      </c>
      <c r="P189" s="60">
        <f t="shared" si="141"/>
        <v>5.0139272964174458E-3</v>
      </c>
      <c r="Q189" s="13" t="s">
        <v>23</v>
      </c>
      <c r="R189" s="23">
        <v>2.2896299999999998</v>
      </c>
      <c r="S189" s="13" t="s">
        <v>23</v>
      </c>
      <c r="T189" s="23">
        <v>2.3157999999999999</v>
      </c>
      <c r="U189" s="25">
        <v>214</v>
      </c>
      <c r="V189" s="26">
        <v>-6.0340000000000003E-3</v>
      </c>
      <c r="W189" s="26">
        <v>0.4491</v>
      </c>
      <c r="X189" s="20">
        <f t="shared" si="144"/>
        <v>-1.2309577094589531E-2</v>
      </c>
      <c r="Y189" s="20">
        <f t="shared" si="150"/>
        <v>-5.6121638391152607E-3</v>
      </c>
      <c r="Z189" s="20">
        <f t="shared" si="151"/>
        <v>-9.2592592592592587E-3</v>
      </c>
      <c r="AA189" s="20">
        <f t="shared" si="152"/>
        <v>-2.4434000000000001E-2</v>
      </c>
      <c r="AB189" s="21">
        <f t="shared" si="153"/>
        <v>3.8000000000000256E-3</v>
      </c>
      <c r="AD189" s="30"/>
    </row>
    <row r="190" spans="1:33" ht="16.95" customHeight="1">
      <c r="A190" s="212">
        <v>167</v>
      </c>
      <c r="B190" s="220" t="s">
        <v>344</v>
      </c>
      <c r="C190" s="12" t="s">
        <v>39</v>
      </c>
      <c r="D190" s="13" t="s">
        <v>23</v>
      </c>
      <c r="E190" s="23">
        <v>22284559770</v>
      </c>
      <c r="F190" s="24">
        <f t="shared" si="140"/>
        <v>0.12099359132222584</v>
      </c>
      <c r="G190" s="13" t="s">
        <v>23</v>
      </c>
      <c r="H190" s="23">
        <v>610.37</v>
      </c>
      <c r="I190" s="13" t="s">
        <v>23</v>
      </c>
      <c r="J190" s="23">
        <v>615.41</v>
      </c>
      <c r="K190" s="25">
        <v>5930</v>
      </c>
      <c r="L190" s="189">
        <v>1.46E-2</v>
      </c>
      <c r="M190" s="189">
        <v>0.42509999999999998</v>
      </c>
      <c r="N190" s="13" t="s">
        <v>23</v>
      </c>
      <c r="O190" s="23">
        <v>22313535143.209999</v>
      </c>
      <c r="P190" s="60">
        <f t="shared" si="141"/>
        <v>0.11681486357062683</v>
      </c>
      <c r="Q190" s="13" t="s">
        <v>23</v>
      </c>
      <c r="R190" s="23">
        <v>619.6</v>
      </c>
      <c r="S190" s="13" t="s">
        <v>23</v>
      </c>
      <c r="T190" s="23">
        <v>624.89</v>
      </c>
      <c r="U190" s="25">
        <v>5999</v>
      </c>
      <c r="V190" s="52">
        <v>1.5299999999999999E-2</v>
      </c>
      <c r="W190" s="52">
        <v>0.4466</v>
      </c>
      <c r="X190" s="20">
        <f t="shared" si="144"/>
        <v>1.3002443624220217E-3</v>
      </c>
      <c r="Y190" s="20">
        <f t="shared" si="150"/>
        <v>1.5404364569961519E-2</v>
      </c>
      <c r="Z190" s="20">
        <f t="shared" si="151"/>
        <v>1.1635750421585159E-2</v>
      </c>
      <c r="AA190" s="20">
        <f t="shared" si="152"/>
        <v>6.9999999999999923E-4</v>
      </c>
      <c r="AB190" s="21">
        <f t="shared" si="153"/>
        <v>2.1500000000000019E-2</v>
      </c>
    </row>
    <row r="191" spans="1:33" ht="13.95" customHeight="1">
      <c r="A191" s="212">
        <v>168</v>
      </c>
      <c r="B191" s="220" t="s">
        <v>249</v>
      </c>
      <c r="C191" s="12" t="s">
        <v>101</v>
      </c>
      <c r="D191" s="13" t="s">
        <v>23</v>
      </c>
      <c r="E191" s="23">
        <v>5453048545.1999998</v>
      </c>
      <c r="F191" s="24">
        <f t="shared" si="140"/>
        <v>2.9607222846125221E-2</v>
      </c>
      <c r="G191" s="13" t="s">
        <v>23</v>
      </c>
      <c r="H191" s="23">
        <v>3.9554999999999998</v>
      </c>
      <c r="I191" s="13" t="s">
        <v>23</v>
      </c>
      <c r="J191" s="220">
        <v>4.0339</v>
      </c>
      <c r="K191" s="25">
        <v>10202</v>
      </c>
      <c r="L191" s="189">
        <v>1.54E-2</v>
      </c>
      <c r="M191" s="189">
        <v>0.29258672529177837</v>
      </c>
      <c r="N191" s="13" t="s">
        <v>23</v>
      </c>
      <c r="O191" s="23">
        <v>5463997584.9300003</v>
      </c>
      <c r="P191" s="60">
        <f t="shared" si="141"/>
        <v>2.8604886152612159E-2</v>
      </c>
      <c r="Q191" s="13" t="s">
        <v>23</v>
      </c>
      <c r="R191" s="23">
        <v>3.9668000000000001</v>
      </c>
      <c r="S191" s="13" t="s">
        <v>23</v>
      </c>
      <c r="T191" s="220">
        <v>4.0456000000000003</v>
      </c>
      <c r="U191" s="25">
        <v>10203</v>
      </c>
      <c r="V191" s="26">
        <v>2.8999999999999998E-3</v>
      </c>
      <c r="W191" s="26">
        <v>0.29630000000000001</v>
      </c>
      <c r="X191" s="20">
        <f t="shared" si="144"/>
        <v>2.0078749784170355E-3</v>
      </c>
      <c r="Y191" s="20">
        <f t="shared" si="150"/>
        <v>2.9004189494038685E-3</v>
      </c>
      <c r="Z191" s="20">
        <f t="shared" si="151"/>
        <v>9.8019996079200158E-5</v>
      </c>
      <c r="AA191" s="20">
        <f>V191-L191</f>
        <v>-1.2500000000000001E-2</v>
      </c>
      <c r="AB191" s="21">
        <f>W191-M191</f>
        <v>3.7132747082216366E-3</v>
      </c>
    </row>
    <row r="192" spans="1:33" ht="15.6" customHeight="1">
      <c r="A192" s="212">
        <v>169</v>
      </c>
      <c r="B192" s="220" t="s">
        <v>250</v>
      </c>
      <c r="C192" s="12" t="s">
        <v>103</v>
      </c>
      <c r="D192" s="13" t="s">
        <v>23</v>
      </c>
      <c r="E192" s="23">
        <v>425850781.11000001</v>
      </c>
      <c r="F192" s="24">
        <f t="shared" si="140"/>
        <v>2.3121486762883448E-3</v>
      </c>
      <c r="G192" s="13" t="s">
        <v>23</v>
      </c>
      <c r="H192" s="23">
        <v>389.62292230999998</v>
      </c>
      <c r="I192" s="13" t="s">
        <v>23</v>
      </c>
      <c r="J192" s="23">
        <v>389.62292230999998</v>
      </c>
      <c r="K192" s="25">
        <v>38</v>
      </c>
      <c r="L192" s="189">
        <v>4.1300000000000003E-2</v>
      </c>
      <c r="M192" s="189">
        <v>0.37190000000000001</v>
      </c>
      <c r="N192" s="13" t="s">
        <v>23</v>
      </c>
      <c r="O192" s="23">
        <v>426351971.08999997</v>
      </c>
      <c r="P192" s="60">
        <f t="shared" si="141"/>
        <v>2.2320195798782513E-3</v>
      </c>
      <c r="Q192" s="13" t="s">
        <v>23</v>
      </c>
      <c r="R192" s="23">
        <v>390.81623474000003</v>
      </c>
      <c r="S192" s="13" t="s">
        <v>23</v>
      </c>
      <c r="T192" s="23">
        <v>390.81623474000003</v>
      </c>
      <c r="U192" s="25">
        <v>38</v>
      </c>
      <c r="V192" s="26">
        <v>3.0999999999999999E-3</v>
      </c>
      <c r="W192" s="26">
        <v>0.36630000000000001</v>
      </c>
      <c r="X192" s="20">
        <f t="shared" si="144"/>
        <v>1.1769145490201623E-3</v>
      </c>
      <c r="Y192" s="20">
        <f t="shared" si="150"/>
        <v>3.0627367171446864E-3</v>
      </c>
      <c r="Z192" s="20">
        <f t="shared" si="151"/>
        <v>0</v>
      </c>
      <c r="AA192" s="20">
        <f t="shared" si="152"/>
        <v>-3.8200000000000005E-2</v>
      </c>
      <c r="AB192" s="21">
        <f t="shared" si="153"/>
        <v>-5.5999999999999939E-3</v>
      </c>
    </row>
    <row r="193" spans="1:31" ht="13.95" customHeight="1">
      <c r="A193" s="212">
        <v>170</v>
      </c>
      <c r="B193" s="220" t="s">
        <v>251</v>
      </c>
      <c r="C193" s="34" t="s">
        <v>105</v>
      </c>
      <c r="D193" s="13" t="s">
        <v>23</v>
      </c>
      <c r="E193" s="59">
        <v>125983748.40000001</v>
      </c>
      <c r="F193" s="24">
        <f t="shared" si="140"/>
        <v>6.8402635387361413E-4</v>
      </c>
      <c r="G193" s="13" t="s">
        <v>23</v>
      </c>
      <c r="H193" s="23">
        <v>1.59</v>
      </c>
      <c r="I193" s="13" t="s">
        <v>23</v>
      </c>
      <c r="J193" s="23">
        <v>1.59</v>
      </c>
      <c r="K193" s="25">
        <v>30</v>
      </c>
      <c r="L193" s="189">
        <v>4.9950000000000003E-3</v>
      </c>
      <c r="M193" s="189">
        <v>0.10440000000000001</v>
      </c>
      <c r="N193" s="13" t="s">
        <v>23</v>
      </c>
      <c r="O193" s="59">
        <v>127143372.51000001</v>
      </c>
      <c r="P193" s="60">
        <f t="shared" si="141"/>
        <v>6.6561553865589814E-4</v>
      </c>
      <c r="Q193" s="13" t="s">
        <v>23</v>
      </c>
      <c r="R193" s="23">
        <v>1.6</v>
      </c>
      <c r="S193" s="13" t="s">
        <v>23</v>
      </c>
      <c r="T193" s="23">
        <v>1.6</v>
      </c>
      <c r="U193" s="25">
        <v>30</v>
      </c>
      <c r="V193" s="26">
        <v>8.6079999999999993E-3</v>
      </c>
      <c r="W193" s="26">
        <v>0.114409</v>
      </c>
      <c r="X193" s="20">
        <f t="shared" si="144"/>
        <v>9.2045531644143353E-3</v>
      </c>
      <c r="Y193" s="20">
        <f t="shared" si="150"/>
        <v>6.2893081761006345E-3</v>
      </c>
      <c r="Z193" s="20">
        <f t="shared" si="151"/>
        <v>0</v>
      </c>
      <c r="AA193" s="20">
        <f t="shared" si="152"/>
        <v>3.612999999999999E-3</v>
      </c>
      <c r="AB193" s="21">
        <f t="shared" si="153"/>
        <v>1.000899999999999E-2</v>
      </c>
    </row>
    <row r="194" spans="1:31" ht="13.5" customHeight="1">
      <c r="A194" s="212">
        <v>171</v>
      </c>
      <c r="B194" s="220" t="s">
        <v>252</v>
      </c>
      <c r="C194" s="12" t="s">
        <v>45</v>
      </c>
      <c r="D194" s="13" t="s">
        <v>23</v>
      </c>
      <c r="E194" s="77">
        <v>13825783125.59</v>
      </c>
      <c r="F194" s="24">
        <f t="shared" si="140"/>
        <v>7.5066825213184946E-2</v>
      </c>
      <c r="G194" s="13" t="s">
        <v>23</v>
      </c>
      <c r="H194" s="23">
        <v>8.0182730000000006</v>
      </c>
      <c r="I194" s="13" t="s">
        <v>23</v>
      </c>
      <c r="J194" s="23">
        <v>8.2025129999999997</v>
      </c>
      <c r="K194" s="25">
        <v>17285</v>
      </c>
      <c r="L194" s="189">
        <v>1.3030606936029088E-2</v>
      </c>
      <c r="M194" s="189">
        <v>0.29122200226640582</v>
      </c>
      <c r="N194" s="13" t="s">
        <v>23</v>
      </c>
      <c r="O194" s="33">
        <v>13825783125.59</v>
      </c>
      <c r="P194" s="60">
        <f t="shared" si="141"/>
        <v>7.2380147708882056E-2</v>
      </c>
      <c r="Q194" s="13" t="s">
        <v>23</v>
      </c>
      <c r="R194" s="23">
        <v>8.0438939999999999</v>
      </c>
      <c r="S194" s="13" t="s">
        <v>23</v>
      </c>
      <c r="T194" s="23">
        <v>8.2319800000000001</v>
      </c>
      <c r="U194" s="25">
        <v>17480</v>
      </c>
      <c r="V194" s="26">
        <v>3.1953264749153831E-3</v>
      </c>
      <c r="W194" s="26">
        <v>0.29534787811524077</v>
      </c>
      <c r="X194" s="20">
        <f t="shared" si="144"/>
        <v>0</v>
      </c>
      <c r="Y194" s="20">
        <f t="shared" si="150"/>
        <v>3.5924356352742574E-3</v>
      </c>
      <c r="Z194" s="20">
        <f t="shared" si="151"/>
        <v>1.1281457911483946E-2</v>
      </c>
      <c r="AA194" s="20">
        <f t="shared" si="152"/>
        <v>-9.8352804611137046E-3</v>
      </c>
      <c r="AB194" s="21">
        <f t="shared" si="153"/>
        <v>4.1258758488349478E-3</v>
      </c>
      <c r="AD194" s="30"/>
    </row>
    <row r="195" spans="1:31" ht="13.5" customHeight="1">
      <c r="A195" s="212">
        <v>172</v>
      </c>
      <c r="B195" s="220" t="s">
        <v>253</v>
      </c>
      <c r="C195" s="12" t="s">
        <v>254</v>
      </c>
      <c r="D195" s="13" t="s">
        <v>23</v>
      </c>
      <c r="E195" s="77">
        <v>170242329.84</v>
      </c>
      <c r="F195" s="24">
        <f t="shared" si="140"/>
        <v>9.2432747583976772E-4</v>
      </c>
      <c r="G195" s="13" t="s">
        <v>23</v>
      </c>
      <c r="H195" s="23">
        <v>3.4218999999999999</v>
      </c>
      <c r="I195" s="13" t="s">
        <v>23</v>
      </c>
      <c r="J195" s="23">
        <v>3.4378000000000002</v>
      </c>
      <c r="K195" s="25">
        <v>159</v>
      </c>
      <c r="L195" s="189">
        <v>0.06</v>
      </c>
      <c r="M195" s="189">
        <v>0.2268</v>
      </c>
      <c r="N195" s="13" t="s">
        <v>23</v>
      </c>
      <c r="O195" s="77">
        <v>150471951.37</v>
      </c>
      <c r="P195" s="60">
        <f t="shared" si="141"/>
        <v>7.8774431562187179E-4</v>
      </c>
      <c r="Q195" s="13" t="s">
        <v>23</v>
      </c>
      <c r="R195" s="23">
        <v>3.2669000000000001</v>
      </c>
      <c r="S195" s="13" t="s">
        <v>23</v>
      </c>
      <c r="T195" s="23">
        <v>3.2801</v>
      </c>
      <c r="U195" s="25">
        <v>159</v>
      </c>
      <c r="V195" s="52">
        <v>1.4800000000000001E-2</v>
      </c>
      <c r="W195" s="52">
        <v>0.17080000000000001</v>
      </c>
      <c r="X195" s="20">
        <f t="shared" si="144"/>
        <v>-0.11613080300640227</v>
      </c>
      <c r="Y195" s="20">
        <f t="shared" si="150"/>
        <v>-4.5872360230379945E-2</v>
      </c>
      <c r="Z195" s="20">
        <f t="shared" si="151"/>
        <v>0</v>
      </c>
      <c r="AA195" s="20">
        <f t="shared" si="152"/>
        <v>-4.5199999999999997E-2</v>
      </c>
      <c r="AB195" s="21">
        <f t="shared" si="153"/>
        <v>-5.5999999999999994E-2</v>
      </c>
    </row>
    <row r="196" spans="1:31" ht="15" customHeight="1">
      <c r="A196" s="212">
        <v>173</v>
      </c>
      <c r="B196" s="220" t="s">
        <v>255</v>
      </c>
      <c r="C196" s="12" t="s">
        <v>164</v>
      </c>
      <c r="D196" s="13" t="s">
        <v>23</v>
      </c>
      <c r="E196" s="77">
        <v>2225227879.52</v>
      </c>
      <c r="F196" s="24">
        <f t="shared" si="140"/>
        <v>1.2081832238657057E-2</v>
      </c>
      <c r="G196" s="13" t="s">
        <v>23</v>
      </c>
      <c r="H196" s="23">
        <v>490.17</v>
      </c>
      <c r="I196" s="13" t="s">
        <v>23</v>
      </c>
      <c r="J196" s="23">
        <v>495.03</v>
      </c>
      <c r="K196" s="25">
        <v>307</v>
      </c>
      <c r="L196" s="189">
        <v>1.37E-2</v>
      </c>
      <c r="M196" s="189">
        <v>0.37740000000000001</v>
      </c>
      <c r="N196" s="13" t="s">
        <v>23</v>
      </c>
      <c r="O196" s="77">
        <v>2257438732.8699999</v>
      </c>
      <c r="P196" s="60">
        <f t="shared" si="141"/>
        <v>1.1818046576071219E-2</v>
      </c>
      <c r="Q196" s="13" t="s">
        <v>23</v>
      </c>
      <c r="R196" s="23">
        <v>501.57</v>
      </c>
      <c r="S196" s="13" t="s">
        <v>23</v>
      </c>
      <c r="T196" s="23">
        <v>506.63</v>
      </c>
      <c r="U196" s="25">
        <v>304</v>
      </c>
      <c r="V196" s="52">
        <v>1.37E-2</v>
      </c>
      <c r="W196" s="52">
        <v>0.40939999999999999</v>
      </c>
      <c r="X196" s="20">
        <f t="shared" si="144"/>
        <v>1.4475305494081825E-2</v>
      </c>
      <c r="Y196" s="20">
        <f t="shared" si="150"/>
        <v>2.3432923257176379E-2</v>
      </c>
      <c r="Z196" s="20">
        <f t="shared" si="151"/>
        <v>-9.7719869706840382E-3</v>
      </c>
      <c r="AA196" s="20">
        <f t="shared" si="152"/>
        <v>0</v>
      </c>
      <c r="AB196" s="21">
        <f t="shared" si="153"/>
        <v>3.1999999999999973E-2</v>
      </c>
    </row>
    <row r="197" spans="1:31" ht="15.6" customHeight="1">
      <c r="A197" s="212">
        <v>174</v>
      </c>
      <c r="B197" s="220" t="s">
        <v>256</v>
      </c>
      <c r="C197" s="12" t="s">
        <v>112</v>
      </c>
      <c r="D197" s="13" t="s">
        <v>23</v>
      </c>
      <c r="E197" s="23">
        <v>96641105</v>
      </c>
      <c r="F197" s="24">
        <f t="shared" si="140"/>
        <v>5.2471103239111992E-4</v>
      </c>
      <c r="G197" s="13" t="s">
        <v>23</v>
      </c>
      <c r="H197" s="23">
        <v>1</v>
      </c>
      <c r="I197" s="13" t="s">
        <v>23</v>
      </c>
      <c r="J197" s="23">
        <v>1</v>
      </c>
      <c r="K197" s="25">
        <v>16</v>
      </c>
      <c r="L197" s="189">
        <v>3.8010455115247144E-3</v>
      </c>
      <c r="M197" s="189">
        <v>0</v>
      </c>
      <c r="N197" s="13" t="s">
        <v>23</v>
      </c>
      <c r="O197" s="23">
        <v>91772671.489999995</v>
      </c>
      <c r="P197" s="60">
        <f t="shared" si="141"/>
        <v>4.8044435948010336E-4</v>
      </c>
      <c r="Q197" s="13" t="s">
        <v>23</v>
      </c>
      <c r="R197" s="23">
        <v>1</v>
      </c>
      <c r="S197" s="13" t="s">
        <v>23</v>
      </c>
      <c r="T197" s="23">
        <v>1</v>
      </c>
      <c r="U197" s="25">
        <v>19</v>
      </c>
      <c r="V197" s="52">
        <v>-5.0375999999999997E-2</v>
      </c>
      <c r="W197" s="26">
        <v>0</v>
      </c>
      <c r="X197" s="20">
        <f t="shared" ref="X197" si="154">((O197-E197)/E197)</f>
        <v>-5.0376426366399739E-2</v>
      </c>
      <c r="Y197" s="20">
        <f t="shared" ref="Y197" si="155">((T197-J197)/J197)</f>
        <v>0</v>
      </c>
      <c r="Z197" s="20">
        <f t="shared" ref="Z197" si="156">((U197-K197)/K197)</f>
        <v>0.1875</v>
      </c>
      <c r="AA197" s="20">
        <f>V197-L197</f>
        <v>-5.4177045511524712E-2</v>
      </c>
      <c r="AB197" s="21">
        <f t="shared" ref="AB197" si="157">W197-M197</f>
        <v>0</v>
      </c>
    </row>
    <row r="198" spans="1:31" ht="16.95" customHeight="1">
      <c r="A198" s="212">
        <v>175</v>
      </c>
      <c r="B198" s="220" t="s">
        <v>257</v>
      </c>
      <c r="C198" s="12" t="s">
        <v>41</v>
      </c>
      <c r="D198" s="13" t="s">
        <v>23</v>
      </c>
      <c r="E198" s="190">
        <v>3326714775.6399999</v>
      </c>
      <c r="F198" s="24">
        <f t="shared" si="140"/>
        <v>1.8062334287225472E-2</v>
      </c>
      <c r="G198" s="13" t="s">
        <v>23</v>
      </c>
      <c r="H198" s="23">
        <v>552.22</v>
      </c>
      <c r="I198" s="13" t="s">
        <v>23</v>
      </c>
      <c r="J198" s="23">
        <v>552.22</v>
      </c>
      <c r="K198" s="25">
        <v>823</v>
      </c>
      <c r="L198" s="189">
        <v>1.1169999999999999E-2</v>
      </c>
      <c r="M198" s="189">
        <v>0.54420000000000002</v>
      </c>
      <c r="N198" s="13" t="s">
        <v>23</v>
      </c>
      <c r="O198" s="190">
        <v>3419445837.1100001</v>
      </c>
      <c r="P198" s="60">
        <f t="shared" si="141"/>
        <v>1.7901336403465525E-2</v>
      </c>
      <c r="Q198" s="13" t="s">
        <v>23</v>
      </c>
      <c r="R198" s="23">
        <v>552.22</v>
      </c>
      <c r="S198" s="13" t="s">
        <v>23</v>
      </c>
      <c r="T198" s="23">
        <v>552.22</v>
      </c>
      <c r="U198" s="25">
        <v>823</v>
      </c>
      <c r="V198" s="26">
        <v>2.7900000000000001E-2</v>
      </c>
      <c r="W198" s="26">
        <v>0.58720000000000006</v>
      </c>
      <c r="X198" s="20">
        <f t="shared" si="144"/>
        <v>2.7874665465469753E-2</v>
      </c>
      <c r="Y198" s="20">
        <f t="shared" ref="Y198:Z200" si="158">((T198-J198)/J198)</f>
        <v>0</v>
      </c>
      <c r="Z198" s="20">
        <f t="shared" si="158"/>
        <v>0</v>
      </c>
      <c r="AA198" s="20">
        <f t="shared" ref="AA198:AB200" si="159">V198-L198</f>
        <v>1.6730000000000002E-2</v>
      </c>
      <c r="AB198" s="21">
        <f t="shared" si="159"/>
        <v>4.3000000000000038E-2</v>
      </c>
    </row>
    <row r="199" spans="1:31" ht="16.2" customHeight="1">
      <c r="A199" s="212">
        <v>176</v>
      </c>
      <c r="B199" s="220" t="s">
        <v>258</v>
      </c>
      <c r="C199" s="12" t="s">
        <v>116</v>
      </c>
      <c r="D199" s="13" t="s">
        <v>23</v>
      </c>
      <c r="E199" s="23">
        <v>78565440.019999996</v>
      </c>
      <c r="F199" s="24">
        <f t="shared" si="140"/>
        <v>4.2656955488202256E-4</v>
      </c>
      <c r="G199" s="13" t="s">
        <v>23</v>
      </c>
      <c r="H199" s="23">
        <v>3.86</v>
      </c>
      <c r="I199" s="13" t="s">
        <v>23</v>
      </c>
      <c r="J199" s="23">
        <v>3.86</v>
      </c>
      <c r="K199" s="25">
        <v>11</v>
      </c>
      <c r="L199" s="189">
        <v>1.54E-2</v>
      </c>
      <c r="M199" s="189">
        <v>0.46929999999999999</v>
      </c>
      <c r="N199" s="13" t="s">
        <v>23</v>
      </c>
      <c r="O199" s="23">
        <v>71262694.519999996</v>
      </c>
      <c r="P199" s="60">
        <f t="shared" si="141"/>
        <v>3.7307140641774152E-4</v>
      </c>
      <c r="Q199" s="13" t="s">
        <v>23</v>
      </c>
      <c r="R199" s="23">
        <v>3.99</v>
      </c>
      <c r="S199" s="13" t="s">
        <v>23</v>
      </c>
      <c r="T199" s="23">
        <v>3.99</v>
      </c>
      <c r="U199" s="25">
        <v>11</v>
      </c>
      <c r="V199" s="52">
        <v>1.8499999999999999E-2</v>
      </c>
      <c r="W199" s="52">
        <v>0.52180000000000004</v>
      </c>
      <c r="X199" s="20">
        <f t="shared" si="144"/>
        <v>-9.2951118177928851E-2</v>
      </c>
      <c r="Y199" s="20">
        <f t="shared" si="158"/>
        <v>3.367875647668403E-2</v>
      </c>
      <c r="Z199" s="20">
        <f t="shared" si="158"/>
        <v>0</v>
      </c>
      <c r="AA199" s="20">
        <f t="shared" si="159"/>
        <v>3.0999999999999986E-3</v>
      </c>
      <c r="AB199" s="21">
        <f t="shared" si="159"/>
        <v>5.2500000000000047E-2</v>
      </c>
      <c r="AE199" s="10"/>
    </row>
    <row r="200" spans="1:31" ht="15.6" customHeight="1">
      <c r="A200" s="212">
        <v>177</v>
      </c>
      <c r="B200" s="220" t="s">
        <v>259</v>
      </c>
      <c r="C200" s="12" t="s">
        <v>51</v>
      </c>
      <c r="D200" s="13" t="s">
        <v>23</v>
      </c>
      <c r="E200" s="23">
        <v>641705317.16999996</v>
      </c>
      <c r="F200" s="24">
        <f t="shared" si="140"/>
        <v>3.4841267539639752E-3</v>
      </c>
      <c r="G200" s="13" t="s">
        <v>23</v>
      </c>
      <c r="H200" s="23">
        <v>4.3899999999999997</v>
      </c>
      <c r="I200" s="13" t="s">
        <v>23</v>
      </c>
      <c r="J200" s="23">
        <v>4.43</v>
      </c>
      <c r="K200" s="25">
        <v>155</v>
      </c>
      <c r="L200" s="189">
        <v>-1.09854223929293E-2</v>
      </c>
      <c r="M200" s="189">
        <v>1.09128859070938E-2</v>
      </c>
      <c r="N200" s="13" t="s">
        <v>23</v>
      </c>
      <c r="O200" s="23">
        <v>625497565.29999995</v>
      </c>
      <c r="P200" s="60">
        <f t="shared" si="141"/>
        <v>3.2745780659732501E-3</v>
      </c>
      <c r="Q200" s="13" t="s">
        <v>23</v>
      </c>
      <c r="R200" s="23">
        <v>4.32</v>
      </c>
      <c r="S200" s="13" t="s">
        <v>23</v>
      </c>
      <c r="T200" s="23">
        <v>4.3499999999999996</v>
      </c>
      <c r="U200" s="25">
        <v>155</v>
      </c>
      <c r="V200" s="26">
        <v>3.3500000000000002E-2</v>
      </c>
      <c r="W200" s="189">
        <v>0.18940000000000001</v>
      </c>
      <c r="X200" s="20">
        <f t="shared" si="144"/>
        <v>-2.5257312720234577E-2</v>
      </c>
      <c r="Y200" s="20">
        <f t="shared" si="158"/>
        <v>-1.8058690744921009E-2</v>
      </c>
      <c r="Z200" s="20">
        <f t="shared" si="158"/>
        <v>0</v>
      </c>
      <c r="AA200" s="20">
        <f t="shared" si="159"/>
        <v>4.4485422392929304E-2</v>
      </c>
      <c r="AB200" s="21">
        <f t="shared" si="159"/>
        <v>0.17848711409290621</v>
      </c>
      <c r="AD200" s="30"/>
      <c r="AE200" s="30"/>
    </row>
    <row r="201" spans="1:31" ht="13.95" customHeight="1">
      <c r="A201" s="212">
        <v>178</v>
      </c>
      <c r="B201" s="220" t="s">
        <v>260</v>
      </c>
      <c r="C201" s="12" t="s">
        <v>261</v>
      </c>
      <c r="D201" s="13" t="s">
        <v>23</v>
      </c>
      <c r="E201" s="23">
        <v>327532285.45505756</v>
      </c>
      <c r="F201" s="24">
        <f t="shared" si="140"/>
        <v>1.7783302833980037E-3</v>
      </c>
      <c r="G201" s="13" t="s">
        <v>23</v>
      </c>
      <c r="H201" s="23">
        <v>159.97999999999999</v>
      </c>
      <c r="I201" s="13" t="s">
        <v>23</v>
      </c>
      <c r="J201" s="23">
        <v>161.09399999999999</v>
      </c>
      <c r="K201" s="25">
        <v>125</v>
      </c>
      <c r="L201" s="189">
        <v>2.3669695520484479E-2</v>
      </c>
      <c r="M201" s="189">
        <v>0.38783589374794114</v>
      </c>
      <c r="N201" s="13" t="s">
        <v>23</v>
      </c>
      <c r="O201" s="23">
        <v>329357029.15700942</v>
      </c>
      <c r="P201" s="24">
        <f t="shared" si="141"/>
        <v>1.7242358138266846E-3</v>
      </c>
      <c r="Q201" s="13" t="s">
        <v>23</v>
      </c>
      <c r="R201" s="23">
        <v>160.87316168320422</v>
      </c>
      <c r="S201" s="13" t="s">
        <v>23</v>
      </c>
      <c r="T201" s="23">
        <v>162.0015566293244</v>
      </c>
      <c r="U201" s="25">
        <v>125</v>
      </c>
      <c r="V201" s="26">
        <v>5.608421462119928E-3</v>
      </c>
      <c r="W201" s="26">
        <v>0.39560739715315707</v>
      </c>
      <c r="X201" s="20">
        <f t="shared" ref="X201" si="160">((O201-E201)/E201)</f>
        <v>5.5711872782759431E-3</v>
      </c>
      <c r="Y201" s="20">
        <f t="shared" ref="Y201" si="161">((T201-J201)/J201)</f>
        <v>5.6337084517387595E-3</v>
      </c>
      <c r="Z201" s="20">
        <f t="shared" ref="Z201" si="162">((U201-K201)/K201)</f>
        <v>0</v>
      </c>
      <c r="AA201" s="20">
        <f t="shared" ref="AA201" si="163">V201-L201</f>
        <v>-1.8061274058364551E-2</v>
      </c>
      <c r="AB201" s="21">
        <f t="shared" ref="AB201" si="164">W201-M201</f>
        <v>7.7715034052159293E-3</v>
      </c>
    </row>
    <row r="202" spans="1:31" ht="14.4" customHeight="1">
      <c r="A202" s="212">
        <v>179</v>
      </c>
      <c r="B202" s="220" t="s">
        <v>262</v>
      </c>
      <c r="C202" s="12" t="s">
        <v>55</v>
      </c>
      <c r="D202" s="13" t="s">
        <v>23</v>
      </c>
      <c r="E202" s="190">
        <v>14489654983.76</v>
      </c>
      <c r="F202" s="24">
        <f t="shared" si="140"/>
        <v>7.8671304777815254E-2</v>
      </c>
      <c r="G202" s="13" t="s">
        <v>23</v>
      </c>
      <c r="H202" s="211">
        <v>13675.96</v>
      </c>
      <c r="I202" s="13" t="s">
        <v>23</v>
      </c>
      <c r="J202" s="23">
        <v>13815.76</v>
      </c>
      <c r="K202" s="25">
        <v>10045</v>
      </c>
      <c r="L202" s="189">
        <v>2.2700000000000001E-2</v>
      </c>
      <c r="M202" s="189">
        <v>0.41970000000000002</v>
      </c>
      <c r="N202" s="13" t="s">
        <v>23</v>
      </c>
      <c r="O202" s="190">
        <v>14855792132.33</v>
      </c>
      <c r="P202" s="24">
        <f t="shared" si="141"/>
        <v>7.7772406749263806E-2</v>
      </c>
      <c r="Q202" s="13" t="s">
        <v>23</v>
      </c>
      <c r="R202" s="211">
        <v>13979.87</v>
      </c>
      <c r="S202" s="13" t="s">
        <v>23</v>
      </c>
      <c r="T202" s="23">
        <v>14122.88</v>
      </c>
      <c r="U202" s="25">
        <v>10192</v>
      </c>
      <c r="V202" s="52">
        <v>2.2200000000000001E-2</v>
      </c>
      <c r="W202" s="52">
        <v>0.45129999999999998</v>
      </c>
      <c r="X202" s="20">
        <f t="shared" si="144"/>
        <v>2.5268865889516767E-2</v>
      </c>
      <c r="Y202" s="20">
        <f t="shared" ref="Y202:Z206" si="165">((T202-J202)/J202)</f>
        <v>2.2229685518567126E-2</v>
      </c>
      <c r="Z202" s="20">
        <f t="shared" si="165"/>
        <v>1.4634146341463415E-2</v>
      </c>
      <c r="AA202" s="20">
        <f t="shared" ref="AA202:AB206" si="166">V202-L202</f>
        <v>-5.0000000000000044E-4</v>
      </c>
      <c r="AB202" s="21">
        <f t="shared" si="166"/>
        <v>3.1599999999999961E-2</v>
      </c>
    </row>
    <row r="203" spans="1:31" ht="13.2" customHeight="1">
      <c r="A203" s="212">
        <v>180</v>
      </c>
      <c r="B203" s="220" t="s">
        <v>263</v>
      </c>
      <c r="C203" s="34" t="s">
        <v>130</v>
      </c>
      <c r="D203" s="13" t="s">
        <v>23</v>
      </c>
      <c r="E203" s="77">
        <v>371384513.66000003</v>
      </c>
      <c r="F203" s="24">
        <f t="shared" si="140"/>
        <v>2.0164251182414831E-3</v>
      </c>
      <c r="G203" s="13" t="s">
        <v>23</v>
      </c>
      <c r="H203" s="23">
        <v>1971.7264</v>
      </c>
      <c r="I203" s="13" t="s">
        <v>23</v>
      </c>
      <c r="J203" s="23">
        <v>2001.0207</v>
      </c>
      <c r="K203" s="25">
        <v>231</v>
      </c>
      <c r="L203" s="189">
        <v>1.4999999999999999E-2</v>
      </c>
      <c r="M203" s="189">
        <v>0.31069999999999998</v>
      </c>
      <c r="N203" s="13" t="s">
        <v>23</v>
      </c>
      <c r="O203" s="33">
        <v>373196014.75</v>
      </c>
      <c r="P203" s="24">
        <f t="shared" si="141"/>
        <v>1.9537397937318232E-3</v>
      </c>
      <c r="Q203" s="13" t="s">
        <v>23</v>
      </c>
      <c r="R203" s="23">
        <v>1987.0567000000001</v>
      </c>
      <c r="S203" s="13" t="s">
        <v>23</v>
      </c>
      <c r="T203" s="23">
        <v>2016.8322000000001</v>
      </c>
      <c r="U203" s="25">
        <v>235</v>
      </c>
      <c r="V203" s="26">
        <v>7.7999999999999996E-3</v>
      </c>
      <c r="W203" s="26">
        <v>0.32029999999999997</v>
      </c>
      <c r="X203" s="20">
        <f t="shared" si="144"/>
        <v>4.8776968973412568E-3</v>
      </c>
      <c r="Y203" s="20">
        <f t="shared" si="165"/>
        <v>7.9017173585460773E-3</v>
      </c>
      <c r="Z203" s="20">
        <f t="shared" si="165"/>
        <v>1.7316017316017316E-2</v>
      </c>
      <c r="AA203" s="20">
        <f t="shared" si="166"/>
        <v>-7.1999999999999998E-3</v>
      </c>
      <c r="AB203" s="21">
        <f t="shared" si="166"/>
        <v>9.5999999999999974E-3</v>
      </c>
    </row>
    <row r="204" spans="1:31" ht="15" customHeight="1">
      <c r="A204" s="212">
        <v>181</v>
      </c>
      <c r="B204" s="220" t="s">
        <v>264</v>
      </c>
      <c r="C204" s="34" t="s">
        <v>105</v>
      </c>
      <c r="D204" s="13" t="s">
        <v>23</v>
      </c>
      <c r="E204" s="77">
        <v>896792519.03999996</v>
      </c>
      <c r="F204" s="24">
        <f t="shared" si="140"/>
        <v>4.8691178407584577E-3</v>
      </c>
      <c r="G204" s="13" t="s">
        <v>23</v>
      </c>
      <c r="H204" s="23">
        <v>1.6890000000000001</v>
      </c>
      <c r="I204" s="13" t="s">
        <v>23</v>
      </c>
      <c r="J204" s="23">
        <v>1.6890000000000001</v>
      </c>
      <c r="K204" s="25">
        <v>49</v>
      </c>
      <c r="L204" s="189">
        <v>1.9499999999999999E-3</v>
      </c>
      <c r="M204" s="189">
        <v>0.1111</v>
      </c>
      <c r="N204" s="13" t="s">
        <v>23</v>
      </c>
      <c r="O204" s="33">
        <v>898969201.13</v>
      </c>
      <c r="P204" s="24">
        <f t="shared" si="141"/>
        <v>4.7062450620314082E-3</v>
      </c>
      <c r="Q204" s="13" t="s">
        <v>23</v>
      </c>
      <c r="R204" s="23">
        <v>1.7013</v>
      </c>
      <c r="S204" s="13" t="s">
        <v>23</v>
      </c>
      <c r="T204" s="23">
        <v>1.7013</v>
      </c>
      <c r="U204" s="25">
        <v>49</v>
      </c>
      <c r="V204" s="26">
        <v>2.0040000000000001E-3</v>
      </c>
      <c r="W204" s="26">
        <v>0.114317</v>
      </c>
      <c r="X204" s="20">
        <f t="shared" si="144"/>
        <v>2.4271858247993995E-3</v>
      </c>
      <c r="Y204" s="20">
        <f t="shared" si="165"/>
        <v>7.2824156305506078E-3</v>
      </c>
      <c r="Z204" s="20">
        <f t="shared" si="165"/>
        <v>0</v>
      </c>
      <c r="AA204" s="20">
        <f t="shared" si="166"/>
        <v>5.4000000000000228E-5</v>
      </c>
      <c r="AB204" s="21">
        <f t="shared" si="166"/>
        <v>3.2169999999999976E-3</v>
      </c>
    </row>
    <row r="205" spans="1:31" ht="15" customHeight="1">
      <c r="A205" s="212">
        <v>182</v>
      </c>
      <c r="B205" s="220" t="s">
        <v>265</v>
      </c>
      <c r="C205" s="12" t="s">
        <v>58</v>
      </c>
      <c r="D205" s="13" t="s">
        <v>23</v>
      </c>
      <c r="E205" s="77">
        <v>36426437433.940002</v>
      </c>
      <c r="F205" s="24">
        <f t="shared" si="140"/>
        <v>0.19777664578952397</v>
      </c>
      <c r="G205" s="13" t="s">
        <v>23</v>
      </c>
      <c r="H205" s="23">
        <v>2.91493</v>
      </c>
      <c r="I205" s="13" t="s">
        <v>23</v>
      </c>
      <c r="J205" s="23">
        <v>2.9379300000000002</v>
      </c>
      <c r="K205" s="25">
        <v>4509</v>
      </c>
      <c r="L205" s="189">
        <v>1.3899999999999999E-2</v>
      </c>
      <c r="M205" s="189">
        <v>0.44429999999999997</v>
      </c>
      <c r="N205" s="13" t="s">
        <v>23</v>
      </c>
      <c r="O205" s="77">
        <v>41432725121.160004</v>
      </c>
      <c r="P205" s="60">
        <f t="shared" si="141"/>
        <v>0.21690682813477838</v>
      </c>
      <c r="Q205" s="13" t="s">
        <v>23</v>
      </c>
      <c r="R205" s="23">
        <v>2.9596900000000002</v>
      </c>
      <c r="S205" s="13" t="s">
        <v>23</v>
      </c>
      <c r="T205" s="23">
        <v>2.9844200000000001</v>
      </c>
      <c r="U205" s="25">
        <v>4604</v>
      </c>
      <c r="V205" s="52">
        <v>1.54E-2</v>
      </c>
      <c r="W205" s="52">
        <v>0.4662</v>
      </c>
      <c r="X205" s="20">
        <f t="shared" si="144"/>
        <v>0.13743555614789379</v>
      </c>
      <c r="Y205" s="20">
        <f t="shared" si="165"/>
        <v>1.5824066604718259E-2</v>
      </c>
      <c r="Z205" s="20">
        <f t="shared" si="165"/>
        <v>2.1068973164781547E-2</v>
      </c>
      <c r="AA205" s="20">
        <f t="shared" si="166"/>
        <v>1.5000000000000013E-3</v>
      </c>
      <c r="AB205" s="21">
        <f t="shared" si="166"/>
        <v>2.1900000000000031E-2</v>
      </c>
    </row>
    <row r="206" spans="1:31" ht="14.4" customHeight="1">
      <c r="A206" s="212">
        <v>183</v>
      </c>
      <c r="B206" s="220" t="s">
        <v>266</v>
      </c>
      <c r="C206" s="12" t="s">
        <v>58</v>
      </c>
      <c r="D206" s="13" t="s">
        <v>23</v>
      </c>
      <c r="E206" s="77">
        <v>5403394749.46</v>
      </c>
      <c r="F206" s="24">
        <f t="shared" si="140"/>
        <v>2.9337628511241807E-2</v>
      </c>
      <c r="G206" s="13" t="s">
        <v>23</v>
      </c>
      <c r="H206" s="23">
        <v>2.2644799999999998</v>
      </c>
      <c r="I206" s="13" t="s">
        <v>23</v>
      </c>
      <c r="J206" s="23">
        <v>2.2807599999999999</v>
      </c>
      <c r="K206" s="25">
        <v>3072</v>
      </c>
      <c r="L206" s="189">
        <v>1.95E-2</v>
      </c>
      <c r="M206" s="189">
        <v>0.43840000000000001</v>
      </c>
      <c r="N206" s="13" t="s">
        <v>23</v>
      </c>
      <c r="O206" s="77">
        <v>5441748294.04</v>
      </c>
      <c r="P206" s="60">
        <f t="shared" si="141"/>
        <v>2.8488407617804579E-2</v>
      </c>
      <c r="Q206" s="13" t="s">
        <v>23</v>
      </c>
      <c r="R206" s="23">
        <v>2.2808600000000001</v>
      </c>
      <c r="S206" s="13" t="s">
        <v>23</v>
      </c>
      <c r="T206" s="23">
        <v>2.2973400000000002</v>
      </c>
      <c r="U206" s="25">
        <v>3147</v>
      </c>
      <c r="V206" s="52">
        <v>7.1999999999999998E-3</v>
      </c>
      <c r="W206" s="52">
        <v>0.44869999999999999</v>
      </c>
      <c r="X206" s="20">
        <f t="shared" si="144"/>
        <v>7.098046017058603E-3</v>
      </c>
      <c r="Y206" s="20">
        <f t="shared" si="165"/>
        <v>7.269506655676293E-3</v>
      </c>
      <c r="Z206" s="20">
        <f t="shared" si="165"/>
        <v>2.44140625E-2</v>
      </c>
      <c r="AA206" s="20">
        <f t="shared" si="166"/>
        <v>-1.23E-2</v>
      </c>
      <c r="AB206" s="21">
        <f t="shared" si="166"/>
        <v>1.0299999999999976E-2</v>
      </c>
    </row>
    <row r="207" spans="1:31" ht="14.4" customHeight="1">
      <c r="A207" s="212">
        <v>184</v>
      </c>
      <c r="B207" s="220" t="s">
        <v>267</v>
      </c>
      <c r="C207" s="12" t="s">
        <v>135</v>
      </c>
      <c r="D207" s="13" t="s">
        <v>23</v>
      </c>
      <c r="E207" s="64">
        <v>12745017539.280001</v>
      </c>
      <c r="F207" s="24">
        <f t="shared" ref="F207" si="167">(E207/$E$209)</f>
        <v>6.9198829120161023E-2</v>
      </c>
      <c r="G207" s="13" t="s">
        <v>23</v>
      </c>
      <c r="H207" s="23">
        <v>860.79</v>
      </c>
      <c r="I207" s="13" t="s">
        <v>23</v>
      </c>
      <c r="J207" s="23">
        <v>869.96</v>
      </c>
      <c r="K207" s="25">
        <v>42</v>
      </c>
      <c r="L207" s="189">
        <v>1.34E-2</v>
      </c>
      <c r="M207" s="189">
        <v>0.25140000000000001</v>
      </c>
      <c r="N207" s="13" t="s">
        <v>23</v>
      </c>
      <c r="O207" s="64">
        <v>12913942174.9</v>
      </c>
      <c r="P207" s="60">
        <f t="shared" ref="P207" si="168">(O207/$O$209)</f>
        <v>6.7606517014806397E-2</v>
      </c>
      <c r="Q207" s="13" t="s">
        <v>23</v>
      </c>
      <c r="R207" s="23">
        <v>874.13</v>
      </c>
      <c r="S207" s="13" t="s">
        <v>23</v>
      </c>
      <c r="T207" s="23">
        <v>883.53</v>
      </c>
      <c r="U207" s="25">
        <v>42</v>
      </c>
      <c r="V207" s="52">
        <v>1.3254188253048804E-2</v>
      </c>
      <c r="W207" s="52">
        <v>0.27093189059150014</v>
      </c>
      <c r="X207" s="20">
        <f t="shared" ref="X207" si="169">((O207-E207)/E207)</f>
        <v>1.3254170510113078E-2</v>
      </c>
      <c r="Y207" s="20">
        <f t="shared" ref="Y207" si="170">((T207-J207)/J207)</f>
        <v>1.5598418318083515E-2</v>
      </c>
      <c r="Z207" s="20">
        <f t="shared" ref="Z207" si="171">((U207-K207)/K207)</f>
        <v>0</v>
      </c>
      <c r="AA207" s="20">
        <f t="shared" ref="AA207" si="172">V207-L207</f>
        <v>-1.4581174695119624E-4</v>
      </c>
      <c r="AB207" s="21">
        <f t="shared" ref="AB207" si="173">W207-M207</f>
        <v>1.9531890591500123E-2</v>
      </c>
    </row>
    <row r="208" spans="1:31" ht="15.6" customHeight="1">
      <c r="A208" s="212">
        <v>185</v>
      </c>
      <c r="B208" s="220" t="s">
        <v>268</v>
      </c>
      <c r="C208" s="12" t="s">
        <v>140</v>
      </c>
      <c r="D208" s="13" t="s">
        <v>23</v>
      </c>
      <c r="E208" s="23">
        <v>8185101904.3299999</v>
      </c>
      <c r="F208" s="24">
        <f>(E208/$E$209)</f>
        <v>4.444085433881903E-2</v>
      </c>
      <c r="G208" s="13" t="s">
        <v>23</v>
      </c>
      <c r="H208" s="23">
        <v>46.819299999999998</v>
      </c>
      <c r="I208" s="13" t="s">
        <v>23</v>
      </c>
      <c r="J208" s="23">
        <v>47.3735</v>
      </c>
      <c r="K208" s="25">
        <v>6342</v>
      </c>
      <c r="L208" s="189">
        <v>2.3800000000000002E-2</v>
      </c>
      <c r="M208" s="189">
        <v>0.37980000000000003</v>
      </c>
      <c r="N208" s="13" t="s">
        <v>23</v>
      </c>
      <c r="O208" s="23">
        <v>8161571138.6000004</v>
      </c>
      <c r="P208" s="60">
        <f>(O208/$O$209)</f>
        <v>4.2727107693091904E-2</v>
      </c>
      <c r="Q208" s="13" t="s">
        <v>23</v>
      </c>
      <c r="R208" s="23">
        <v>46.901499999999999</v>
      </c>
      <c r="S208" s="13" t="s">
        <v>23</v>
      </c>
      <c r="T208" s="23">
        <v>47.459099999999999</v>
      </c>
      <c r="U208" s="25">
        <v>6337</v>
      </c>
      <c r="V208" s="52">
        <v>7.7000000000000002E-3</v>
      </c>
      <c r="W208" s="52">
        <v>0.38219999999999998</v>
      </c>
      <c r="X208" s="20">
        <f>((O208-E208)/E208)</f>
        <v>-2.8748286832631286E-3</v>
      </c>
      <c r="Y208" s="20">
        <f>((T208-J208)/J208)</f>
        <v>1.806917369415379E-3</v>
      </c>
      <c r="Z208" s="20">
        <f>((U208-K208)/K208)</f>
        <v>-7.8839482812992747E-4</v>
      </c>
      <c r="AA208" s="20">
        <f>V208-L208</f>
        <v>-1.6100000000000003E-2</v>
      </c>
      <c r="AB208" s="21">
        <f>W208-M208</f>
        <v>2.3999999999999577E-3</v>
      </c>
    </row>
    <row r="209" spans="1:30">
      <c r="B209" s="40"/>
      <c r="C209" s="41" t="s">
        <v>63</v>
      </c>
      <c r="D209" s="42" t="s">
        <v>23</v>
      </c>
      <c r="E209" s="94">
        <f>SUM(E178:E208)</f>
        <v>184179670398.01761</v>
      </c>
      <c r="F209" s="44">
        <f>(E209/$E$245)</f>
        <v>1.9208189701576315E-2</v>
      </c>
      <c r="G209" s="13"/>
      <c r="H209" s="45"/>
      <c r="I209" s="13" t="s">
        <v>23</v>
      </c>
      <c r="J209" s="95"/>
      <c r="K209" s="47">
        <f>SUM(K178:K208)</f>
        <v>109706</v>
      </c>
      <c r="L209" s="96"/>
      <c r="M209" s="96"/>
      <c r="N209" s="13" t="s">
        <v>23</v>
      </c>
      <c r="O209" s="94">
        <f>SUM(O178:O208)</f>
        <v>191016232533.79163</v>
      </c>
      <c r="P209" s="44">
        <f>(O209/$O$245)</f>
        <v>1.9779977302907117E-2</v>
      </c>
      <c r="Q209" s="13" t="s">
        <v>23</v>
      </c>
      <c r="R209" s="45"/>
      <c r="S209" s="13" t="s">
        <v>23</v>
      </c>
      <c r="T209" s="95"/>
      <c r="U209" s="47">
        <f>SUM(U178:U208)</f>
        <v>110494</v>
      </c>
      <c r="V209" s="96"/>
      <c r="W209" s="96"/>
      <c r="X209" s="20">
        <f t="shared" ref="X209" si="174">((O209-E209)/E209)</f>
        <v>3.7118983441549271E-2</v>
      </c>
      <c r="Y209" s="20" t="e">
        <f t="shared" ref="Y209" si="175">((T209-J209)/J209)</f>
        <v>#DIV/0!</v>
      </c>
      <c r="Z209" s="20">
        <f t="shared" ref="Z209" si="176">((U209-K209)/K209)</f>
        <v>7.1828341202851255E-3</v>
      </c>
      <c r="AA209" s="20">
        <f t="shared" ref="AA209" si="177">V209-L209</f>
        <v>0</v>
      </c>
      <c r="AB209" s="21">
        <f t="shared" ref="AB209" si="178">W209-M209</f>
        <v>0</v>
      </c>
    </row>
    <row r="210" spans="1:30" ht="5.25" customHeight="1">
      <c r="B210" s="252"/>
      <c r="C210" s="252"/>
      <c r="D210" s="252"/>
      <c r="E210" s="252"/>
      <c r="F210" s="252"/>
      <c r="G210" s="252"/>
      <c r="H210" s="252"/>
      <c r="I210" s="252"/>
      <c r="J210" s="252"/>
      <c r="K210" s="252"/>
      <c r="L210" s="252"/>
      <c r="M210" s="252"/>
      <c r="N210" s="252"/>
      <c r="O210" s="252"/>
      <c r="P210" s="252"/>
      <c r="Q210" s="252"/>
      <c r="R210" s="252"/>
      <c r="S210" s="252"/>
      <c r="T210" s="252"/>
      <c r="U210" s="252"/>
      <c r="V210" s="252"/>
      <c r="W210" s="252"/>
      <c r="X210" s="252"/>
      <c r="Y210" s="252"/>
      <c r="Z210" s="252"/>
      <c r="AA210" s="252"/>
      <c r="AB210" s="252"/>
    </row>
    <row r="211" spans="1:30" ht="15" customHeight="1">
      <c r="A211" s="11"/>
      <c r="B211" s="254" t="s">
        <v>269</v>
      </c>
      <c r="C211" s="254"/>
      <c r="D211" s="254"/>
      <c r="E211" s="254"/>
      <c r="F211" s="254"/>
      <c r="G211" s="254"/>
      <c r="H211" s="254"/>
      <c r="I211" s="254"/>
      <c r="J211" s="254"/>
      <c r="K211" s="254"/>
      <c r="L211" s="254"/>
      <c r="M211" s="254"/>
      <c r="N211" s="254"/>
      <c r="O211" s="254"/>
      <c r="P211" s="254"/>
      <c r="Q211" s="254"/>
      <c r="R211" s="254"/>
      <c r="S211" s="254"/>
      <c r="T211" s="254"/>
      <c r="U211" s="254"/>
      <c r="V211" s="254"/>
      <c r="W211" s="254"/>
      <c r="X211" s="254"/>
      <c r="Y211" s="254"/>
      <c r="Z211" s="254"/>
      <c r="AA211" s="254"/>
      <c r="AB211" s="254"/>
    </row>
    <row r="212" spans="1:30" ht="15" customHeight="1">
      <c r="A212" s="212">
        <v>186</v>
      </c>
      <c r="B212" s="220" t="s">
        <v>270</v>
      </c>
      <c r="C212" s="12" t="s">
        <v>149</v>
      </c>
      <c r="D212" s="13" t="s">
        <v>23</v>
      </c>
      <c r="E212" s="200">
        <v>638275946.20000005</v>
      </c>
      <c r="F212" s="24">
        <v>0</v>
      </c>
      <c r="G212" s="13" t="s">
        <v>23</v>
      </c>
      <c r="H212" s="101">
        <v>1106.64819502</v>
      </c>
      <c r="I212" s="13" t="s">
        <v>23</v>
      </c>
      <c r="J212" s="101">
        <v>1106.64819502</v>
      </c>
      <c r="K212" s="25">
        <v>33</v>
      </c>
      <c r="L212" s="52">
        <v>2.0179999999999998E-3</v>
      </c>
      <c r="M212" s="52">
        <v>0.105459</v>
      </c>
      <c r="N212" s="13" t="s">
        <v>23</v>
      </c>
      <c r="O212" s="200">
        <v>641568904.21000004</v>
      </c>
      <c r="P212" s="60">
        <f>(O212/$O$215)</f>
        <v>3.0890175436684455E-2</v>
      </c>
      <c r="Q212" s="13" t="s">
        <v>23</v>
      </c>
      <c r="R212" s="98">
        <v>1109.7600031300001</v>
      </c>
      <c r="S212" s="13" t="s">
        <v>23</v>
      </c>
      <c r="T212" s="101">
        <v>1109.7600031300001</v>
      </c>
      <c r="U212" s="25">
        <v>34</v>
      </c>
      <c r="V212" s="26">
        <v>2.006E-3</v>
      </c>
      <c r="W212" s="26">
        <v>0.10856</v>
      </c>
      <c r="X212" s="20">
        <f>((O212-E212)/E212)</f>
        <v>5.1591447705412376E-3</v>
      </c>
      <c r="Y212" s="20">
        <f t="shared" ref="Y212" si="179">((T212-J212)/J212)</f>
        <v>2.8119217326729976E-3</v>
      </c>
      <c r="Z212" s="20">
        <f t="shared" ref="Z212" si="180">((U212-K212)/K212)</f>
        <v>3.0303030303030304E-2</v>
      </c>
      <c r="AA212" s="20">
        <f>V212-L212</f>
        <v>-1.1999999999999858E-5</v>
      </c>
      <c r="AB212" s="21">
        <f>W212-M212</f>
        <v>3.1010000000000065E-3</v>
      </c>
    </row>
    <row r="213" spans="1:30">
      <c r="A213" s="212">
        <v>187</v>
      </c>
      <c r="B213" s="220" t="s">
        <v>271</v>
      </c>
      <c r="C213" s="12" t="s">
        <v>272</v>
      </c>
      <c r="D213" s="13" t="s">
        <v>23</v>
      </c>
      <c r="E213" s="200">
        <v>1989756895.3399999</v>
      </c>
      <c r="F213" s="24">
        <f>(E213/$E$215)</f>
        <v>9.8106303091832631E-2</v>
      </c>
      <c r="G213" s="13" t="s">
        <v>23</v>
      </c>
      <c r="H213" s="101">
        <v>54.1676</v>
      </c>
      <c r="I213" s="13" t="s">
        <v>23</v>
      </c>
      <c r="J213" s="101">
        <v>54.69</v>
      </c>
      <c r="K213" s="25">
        <v>1569</v>
      </c>
      <c r="L213" s="52">
        <v>1.54E-2</v>
      </c>
      <c r="M213" s="52">
        <v>0.35470000000000002</v>
      </c>
      <c r="N213" s="13" t="s">
        <v>23</v>
      </c>
      <c r="O213" s="200">
        <v>2008906934.1099999</v>
      </c>
      <c r="P213" s="60">
        <f>(O213/$O$215)</f>
        <v>9.672458752819732E-2</v>
      </c>
      <c r="Q213" s="13" t="s">
        <v>23</v>
      </c>
      <c r="R213" s="101">
        <v>54.738799999999998</v>
      </c>
      <c r="S213" s="13" t="s">
        <v>23</v>
      </c>
      <c r="T213" s="101">
        <v>55.2727</v>
      </c>
      <c r="U213" s="25">
        <v>1568</v>
      </c>
      <c r="V213" s="52">
        <v>1.55E-2</v>
      </c>
      <c r="W213" s="52">
        <v>0.36899999999999999</v>
      </c>
      <c r="X213" s="20">
        <f>((O213-E213)/E213)</f>
        <v>9.6243107963838552E-3</v>
      </c>
      <c r="Y213" s="20">
        <f t="shared" ref="Y213:Z215" si="181">((T213-J213)/J213)</f>
        <v>1.0654598646919047E-2</v>
      </c>
      <c r="Z213" s="20">
        <f t="shared" si="181"/>
        <v>-6.3734862970044612E-4</v>
      </c>
      <c r="AA213" s="20">
        <f t="shared" ref="AA213:AB215" si="182">V213-L213</f>
        <v>9.9999999999999395E-5</v>
      </c>
      <c r="AB213" s="21">
        <f t="shared" si="182"/>
        <v>1.4299999999999979E-2</v>
      </c>
    </row>
    <row r="214" spans="1:30">
      <c r="A214" s="212">
        <v>188</v>
      </c>
      <c r="B214" s="220" t="s">
        <v>345</v>
      </c>
      <c r="C214" s="12" t="s">
        <v>55</v>
      </c>
      <c r="D214" s="13" t="s">
        <v>23</v>
      </c>
      <c r="E214" s="191">
        <v>17653608935.110001</v>
      </c>
      <c r="F214" s="24">
        <f>(E214/$E$215)</f>
        <v>0.87042307173743583</v>
      </c>
      <c r="G214" s="13" t="s">
        <v>23</v>
      </c>
      <c r="H214" s="101">
        <v>6.9</v>
      </c>
      <c r="I214" s="13" t="s">
        <v>23</v>
      </c>
      <c r="J214" s="101">
        <v>7.01</v>
      </c>
      <c r="K214" s="215">
        <v>18260</v>
      </c>
      <c r="L214" s="52">
        <v>2.7900000000000001E-2</v>
      </c>
      <c r="M214" s="52">
        <v>0.54749999999999999</v>
      </c>
      <c r="N214" s="13" t="s">
        <v>23</v>
      </c>
      <c r="O214" s="191">
        <v>18118875424.349998</v>
      </c>
      <c r="P214" s="60">
        <f>(O214/$O$215)</f>
        <v>0.87238523703511828</v>
      </c>
      <c r="Q214" s="13" t="s">
        <v>23</v>
      </c>
      <c r="R214" s="101">
        <v>7.05</v>
      </c>
      <c r="S214" s="13" t="s">
        <v>23</v>
      </c>
      <c r="T214" s="101">
        <v>7.16</v>
      </c>
      <c r="U214" s="215">
        <v>18362</v>
      </c>
      <c r="V214" s="52">
        <v>2.1399999999999999E-2</v>
      </c>
      <c r="W214" s="52">
        <v>0.5806</v>
      </c>
      <c r="X214" s="20">
        <f>((O214-E214)/E214)</f>
        <v>2.6355318674509812E-2</v>
      </c>
      <c r="Y214" s="20">
        <f t="shared" si="181"/>
        <v>2.1398002853067099E-2</v>
      </c>
      <c r="Z214" s="20">
        <f t="shared" si="181"/>
        <v>5.5859802847754653E-3</v>
      </c>
      <c r="AA214" s="20">
        <f t="shared" si="182"/>
        <v>-6.5000000000000023E-3</v>
      </c>
      <c r="AB214" s="21">
        <f t="shared" si="182"/>
        <v>3.3100000000000018E-2</v>
      </c>
    </row>
    <row r="215" spans="1:30">
      <c r="B215" s="40"/>
      <c r="C215" s="86" t="s">
        <v>63</v>
      </c>
      <c r="D215" s="86"/>
      <c r="E215" s="94">
        <f>SUM(E212:E214)</f>
        <v>20281641776.650002</v>
      </c>
      <c r="F215" s="44">
        <f>(E215/$E$245)</f>
        <v>2.1151825381347934E-3</v>
      </c>
      <c r="G215" s="42"/>
      <c r="H215" s="45"/>
      <c r="I215" s="45"/>
      <c r="J215" s="95"/>
      <c r="K215" s="47">
        <f>SUM(K212:K214)</f>
        <v>19862</v>
      </c>
      <c r="L215" s="96"/>
      <c r="M215" s="96"/>
      <c r="N215" s="13" t="s">
        <v>23</v>
      </c>
      <c r="O215" s="94">
        <f>SUM(O212:O214)</f>
        <v>20769351262.669998</v>
      </c>
      <c r="P215" s="44">
        <f>(O215/$O$245)</f>
        <v>2.1506931171362226E-3</v>
      </c>
      <c r="Q215" s="13" t="s">
        <v>23</v>
      </c>
      <c r="R215" s="45"/>
      <c r="S215" s="13" t="s">
        <v>23</v>
      </c>
      <c r="T215" s="95"/>
      <c r="U215" s="47">
        <f>SUM(U212:U214)</f>
        <v>19964</v>
      </c>
      <c r="V215" s="96"/>
      <c r="W215" s="96"/>
      <c r="X215" s="20">
        <f>((O215-E215)/E215)</f>
        <v>2.4046844500601051E-2</v>
      </c>
      <c r="Y215" s="20" t="e">
        <f t="shared" si="181"/>
        <v>#DIV/0!</v>
      </c>
      <c r="Z215" s="20">
        <f t="shared" si="181"/>
        <v>5.1354344980364518E-3</v>
      </c>
      <c r="AA215" s="20">
        <f t="shared" si="182"/>
        <v>0</v>
      </c>
      <c r="AB215" s="21">
        <f t="shared" si="182"/>
        <v>0</v>
      </c>
    </row>
    <row r="216" spans="1:30" ht="6" customHeight="1">
      <c r="B216" s="252"/>
      <c r="C216" s="252"/>
      <c r="D216" s="252"/>
      <c r="E216" s="252"/>
      <c r="F216" s="252"/>
      <c r="G216" s="252"/>
      <c r="H216" s="252"/>
      <c r="I216" s="252"/>
      <c r="J216" s="252"/>
      <c r="K216" s="252"/>
      <c r="L216" s="252"/>
      <c r="M216" s="252"/>
      <c r="N216" s="252"/>
      <c r="O216" s="252"/>
      <c r="P216" s="252"/>
      <c r="Q216" s="252"/>
      <c r="R216" s="252"/>
      <c r="S216" s="252"/>
      <c r="T216" s="252"/>
      <c r="U216" s="252"/>
      <c r="V216" s="252"/>
      <c r="W216" s="252"/>
      <c r="X216" s="252"/>
      <c r="Y216" s="252"/>
      <c r="Z216" s="252"/>
      <c r="AA216" s="252"/>
      <c r="AB216" s="252"/>
    </row>
    <row r="217" spans="1:30" ht="15" customHeight="1">
      <c r="A217" s="11"/>
      <c r="B217" s="250" t="s">
        <v>273</v>
      </c>
      <c r="C217" s="250"/>
      <c r="D217" s="250"/>
      <c r="E217" s="250"/>
      <c r="F217" s="250"/>
      <c r="G217" s="250"/>
      <c r="H217" s="250"/>
      <c r="I217" s="250"/>
      <c r="J217" s="250"/>
      <c r="K217" s="250"/>
      <c r="L217" s="250"/>
      <c r="M217" s="250"/>
      <c r="N217" s="250"/>
      <c r="O217" s="250"/>
      <c r="P217" s="250"/>
      <c r="Q217" s="250"/>
      <c r="R217" s="250"/>
      <c r="S217" s="250"/>
      <c r="T217" s="250"/>
      <c r="U217" s="250"/>
      <c r="V217" s="250"/>
      <c r="W217" s="250"/>
      <c r="X217" s="250"/>
      <c r="Y217" s="250"/>
      <c r="Z217" s="250"/>
      <c r="AA217" s="250"/>
      <c r="AB217" s="250"/>
    </row>
    <row r="218" spans="1:30">
      <c r="A218" s="70"/>
      <c r="B218" s="253" t="s">
        <v>274</v>
      </c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</row>
    <row r="219" spans="1:30">
      <c r="A219" s="223">
        <v>189</v>
      </c>
      <c r="B219" s="220" t="s">
        <v>275</v>
      </c>
      <c r="C219" s="12" t="s">
        <v>276</v>
      </c>
      <c r="D219" s="13" t="s">
        <v>23</v>
      </c>
      <c r="E219" s="56">
        <v>17058903039.110003</v>
      </c>
      <c r="F219" s="24">
        <f>(E219/$E$244)</f>
        <v>0.11327674485160186</v>
      </c>
      <c r="G219" s="13" t="s">
        <v>23</v>
      </c>
      <c r="H219" s="99">
        <v>3.9045049875112388</v>
      </c>
      <c r="I219" s="13" t="s">
        <v>23</v>
      </c>
      <c r="J219" s="99">
        <v>3.9746292826032383</v>
      </c>
      <c r="K219" s="57">
        <v>17481</v>
      </c>
      <c r="L219" s="58">
        <v>3.2037762355599887E-2</v>
      </c>
      <c r="M219" s="58">
        <v>0.40778465725806434</v>
      </c>
      <c r="N219" s="13" t="s">
        <v>23</v>
      </c>
      <c r="O219" s="56">
        <v>17041158727.519997</v>
      </c>
      <c r="P219" s="24">
        <f>(O219/$O$244)</f>
        <v>0.11231720832351098</v>
      </c>
      <c r="Q219" s="13" t="s">
        <v>23</v>
      </c>
      <c r="R219" s="99">
        <v>3.8940613671221409</v>
      </c>
      <c r="S219" s="13" t="s">
        <v>23</v>
      </c>
      <c r="T219" s="99">
        <v>3.9639980963161405</v>
      </c>
      <c r="U219" s="57">
        <v>17407</v>
      </c>
      <c r="V219" s="58">
        <v>-2.6747634005293204E-3</v>
      </c>
      <c r="W219" s="58">
        <v>0.40424386088709674</v>
      </c>
      <c r="X219" s="27">
        <f>((O219-E219)/E219)</f>
        <v>-1.0401789346785356E-3</v>
      </c>
      <c r="Y219" s="27">
        <f>((T219-J219)/J219)</f>
        <v>-2.6747617277490502E-3</v>
      </c>
      <c r="Z219" s="27">
        <f>((U219-K219)/K219)</f>
        <v>-4.2331674389336996E-3</v>
      </c>
      <c r="AA219" s="27">
        <f>V219-L219</f>
        <v>-3.4712525756129209E-2</v>
      </c>
      <c r="AB219" s="53">
        <f>W219-M219</f>
        <v>-3.5407963709676027E-3</v>
      </c>
    </row>
    <row r="220" spans="1:30" ht="16.95" customHeight="1">
      <c r="A220" s="223">
        <v>190</v>
      </c>
      <c r="B220" s="220" t="s">
        <v>277</v>
      </c>
      <c r="C220" s="12" t="s">
        <v>55</v>
      </c>
      <c r="D220" s="13" t="s">
        <v>23</v>
      </c>
      <c r="E220" s="213">
        <v>33700427337.98</v>
      </c>
      <c r="F220" s="24">
        <f>(E220/$E$244)</f>
        <v>0.22378195715176971</v>
      </c>
      <c r="G220" s="13" t="s">
        <v>23</v>
      </c>
      <c r="H220" s="99">
        <v>1473.65</v>
      </c>
      <c r="I220" s="13" t="s">
        <v>23</v>
      </c>
      <c r="J220" s="99">
        <v>1494.15</v>
      </c>
      <c r="K220" s="57">
        <v>12131</v>
      </c>
      <c r="L220" s="58">
        <v>2.9899999999999999E-2</v>
      </c>
      <c r="M220" s="58">
        <v>0.57150000000000001</v>
      </c>
      <c r="N220" s="13" t="s">
        <v>23</v>
      </c>
      <c r="O220" s="213">
        <v>34380643774.790001</v>
      </c>
      <c r="P220" s="24">
        <f>(O220/$O$244)</f>
        <v>0.22660066670897561</v>
      </c>
      <c r="Q220" s="13" t="s">
        <v>23</v>
      </c>
      <c r="R220" s="99">
        <v>1489.17</v>
      </c>
      <c r="S220" s="13" t="s">
        <v>23</v>
      </c>
      <c r="T220" s="99">
        <v>1509.48</v>
      </c>
      <c r="U220" s="57">
        <v>12316</v>
      </c>
      <c r="V220" s="58">
        <v>1.03E-2</v>
      </c>
      <c r="W220" s="58">
        <v>0.58760000000000001</v>
      </c>
      <c r="X220" s="27">
        <f>((O220-E220)/E220)</f>
        <v>2.0184208051374029E-2</v>
      </c>
      <c r="Y220" s="27">
        <f>((T220-J220)/J220)</f>
        <v>1.0260014054813724E-2</v>
      </c>
      <c r="Z220" s="27">
        <f>((U220-K220)/K220)</f>
        <v>1.5250185475228753E-2</v>
      </c>
      <c r="AA220" s="27">
        <f>V220-L220</f>
        <v>-1.9599999999999999E-2</v>
      </c>
      <c r="AB220" s="53">
        <f>W220-M220</f>
        <v>1.6100000000000003E-2</v>
      </c>
    </row>
    <row r="221" spans="1:30" ht="6" customHeight="1">
      <c r="B221" s="252"/>
      <c r="C221" s="252"/>
      <c r="D221" s="252"/>
      <c r="E221" s="252"/>
      <c r="F221" s="252"/>
      <c r="G221" s="252"/>
      <c r="H221" s="252"/>
      <c r="I221" s="252"/>
      <c r="J221" s="252"/>
      <c r="K221" s="252"/>
      <c r="L221" s="252"/>
      <c r="M221" s="252"/>
      <c r="N221" s="252"/>
      <c r="O221" s="252"/>
      <c r="P221" s="252"/>
      <c r="Q221" s="252"/>
      <c r="R221" s="252"/>
      <c r="S221" s="252"/>
      <c r="T221" s="252"/>
      <c r="U221" s="252"/>
      <c r="V221" s="252"/>
      <c r="W221" s="252"/>
      <c r="X221" s="252"/>
      <c r="Y221" s="252"/>
      <c r="Z221" s="252"/>
      <c r="AA221" s="252"/>
      <c r="AB221" s="252"/>
    </row>
    <row r="222" spans="1:30" ht="15" customHeight="1">
      <c r="A222" s="70"/>
      <c r="B222" s="253" t="s">
        <v>205</v>
      </c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</row>
    <row r="223" spans="1:30">
      <c r="A223" s="212">
        <v>191</v>
      </c>
      <c r="B223" s="220" t="s">
        <v>342</v>
      </c>
      <c r="C223" s="185" t="s">
        <v>68</v>
      </c>
      <c r="D223" s="13" t="s">
        <v>23</v>
      </c>
      <c r="E223" s="190">
        <v>736842289.13999999</v>
      </c>
      <c r="F223" s="24">
        <f>(E223/$E$244)</f>
        <v>4.8928759247544602E-3</v>
      </c>
      <c r="G223" s="13" t="s">
        <v>23</v>
      </c>
      <c r="H223" s="101">
        <v>1.01</v>
      </c>
      <c r="I223" s="13" t="s">
        <v>23</v>
      </c>
      <c r="J223" s="101">
        <v>1.01</v>
      </c>
      <c r="K223" s="194">
        <v>121</v>
      </c>
      <c r="L223" s="189">
        <v>0.2019</v>
      </c>
      <c r="M223" s="189">
        <v>0.2054</v>
      </c>
      <c r="N223" s="13" t="s">
        <v>23</v>
      </c>
      <c r="O223" s="190">
        <v>827911495.91999996</v>
      </c>
      <c r="P223" s="24">
        <f t="shared" ref="P223:P237" si="183">(O223/$O$244)</f>
        <v>5.4567127416346129E-3</v>
      </c>
      <c r="Q223" s="13" t="s">
        <v>23</v>
      </c>
      <c r="R223" s="101">
        <v>1.01</v>
      </c>
      <c r="S223" s="13" t="s">
        <v>23</v>
      </c>
      <c r="T223" s="101">
        <v>1.01</v>
      </c>
      <c r="U223" s="194">
        <v>129</v>
      </c>
      <c r="V223" s="189">
        <v>0.2034</v>
      </c>
      <c r="W223" s="189">
        <v>0.2056</v>
      </c>
      <c r="X223" s="20">
        <f>((O223-E223)/E223)</f>
        <v>0.12359389264464003</v>
      </c>
      <c r="Y223" s="20">
        <f t="shared" ref="Y223:Z225" si="184">((T223-J223)/J223)</f>
        <v>0</v>
      </c>
      <c r="Z223" s="20">
        <f t="shared" si="184"/>
        <v>6.6115702479338845E-2</v>
      </c>
      <c r="AA223" s="20">
        <f t="shared" ref="AA223:AB225" si="185">V223-L223</f>
        <v>1.5000000000000013E-3</v>
      </c>
      <c r="AB223" s="21">
        <f t="shared" si="185"/>
        <v>2.0000000000000573E-4</v>
      </c>
      <c r="AD223" s="100"/>
    </row>
    <row r="224" spans="1:30">
      <c r="A224" s="212">
        <v>192</v>
      </c>
      <c r="B224" s="220" t="s">
        <v>278</v>
      </c>
      <c r="C224" s="12" t="s">
        <v>27</v>
      </c>
      <c r="D224" s="13" t="s">
        <v>23</v>
      </c>
      <c r="E224" s="77">
        <v>1901445535.96</v>
      </c>
      <c r="F224" s="24">
        <f>(E224/$E$244)</f>
        <v>1.262622575041001E-2</v>
      </c>
      <c r="G224" s="13" t="s">
        <v>23</v>
      </c>
      <c r="H224" s="101">
        <v>1.2446481789999999</v>
      </c>
      <c r="I224" s="13" t="s">
        <v>23</v>
      </c>
      <c r="J224" s="101">
        <v>1.2446481789999999</v>
      </c>
      <c r="K224" s="25">
        <v>981</v>
      </c>
      <c r="L224" s="52">
        <v>0.1386</v>
      </c>
      <c r="M224" s="52">
        <v>0.13550000000000001</v>
      </c>
      <c r="N224" s="13" t="s">
        <v>23</v>
      </c>
      <c r="O224" s="77">
        <v>1896382237.22</v>
      </c>
      <c r="P224" s="24">
        <f t="shared" ref="P224" si="186">(O224/$O$244)</f>
        <v>1.2498936381296295E-2</v>
      </c>
      <c r="Q224" s="13" t="s">
        <v>23</v>
      </c>
      <c r="R224" s="101">
        <v>1.2489481790000001</v>
      </c>
      <c r="S224" s="13" t="s">
        <v>23</v>
      </c>
      <c r="T224" s="101">
        <v>1.2489481790000001</v>
      </c>
      <c r="U224" s="25">
        <v>985</v>
      </c>
      <c r="V224" s="52">
        <v>0.18010000000000001</v>
      </c>
      <c r="W224" s="52">
        <v>0.1371</v>
      </c>
      <c r="X224" s="20">
        <f>((O224-E224)/E224)</f>
        <v>-2.6628681412342722E-3</v>
      </c>
      <c r="Y224" s="20">
        <f t="shared" si="184"/>
        <v>3.4547915407348159E-3</v>
      </c>
      <c r="Z224" s="20">
        <f t="shared" si="184"/>
        <v>4.0774719673802246E-3</v>
      </c>
      <c r="AA224" s="20">
        <f t="shared" si="185"/>
        <v>4.1500000000000009E-2</v>
      </c>
      <c r="AB224" s="21">
        <f t="shared" si="185"/>
        <v>1.5999999999999903E-3</v>
      </c>
      <c r="AD224" s="100"/>
    </row>
    <row r="225" spans="1:31" ht="15" customHeight="1">
      <c r="A225" s="212">
        <v>193</v>
      </c>
      <c r="B225" s="220" t="s">
        <v>279</v>
      </c>
      <c r="C225" s="12" t="s">
        <v>280</v>
      </c>
      <c r="D225" s="13" t="s">
        <v>23</v>
      </c>
      <c r="E225" s="77">
        <v>260387553.91999999</v>
      </c>
      <c r="F225" s="24">
        <f>(E225/$E$244)</f>
        <v>1.7290592742279529E-3</v>
      </c>
      <c r="G225" s="13" t="s">
        <v>23</v>
      </c>
      <c r="H225" s="101">
        <v>1058.75</v>
      </c>
      <c r="I225" s="214" t="s">
        <v>23</v>
      </c>
      <c r="J225" s="101">
        <v>1058.75</v>
      </c>
      <c r="K225" s="25">
        <v>15</v>
      </c>
      <c r="L225" s="52">
        <v>2.5000000000000001E-3</v>
      </c>
      <c r="M225" s="52">
        <v>0.10879999999999999</v>
      </c>
      <c r="N225" s="13" t="s">
        <v>23</v>
      </c>
      <c r="O225" s="33">
        <v>260947768.78999999</v>
      </c>
      <c r="P225" s="24">
        <f t="shared" si="183"/>
        <v>1.7198903770205738E-3</v>
      </c>
      <c r="Q225" s="13" t="s">
        <v>23</v>
      </c>
      <c r="R225" s="98">
        <v>1061.03</v>
      </c>
      <c r="S225" s="214" t="s">
        <v>23</v>
      </c>
      <c r="T225" s="98">
        <v>1061.03</v>
      </c>
      <c r="U225" s="25">
        <v>15</v>
      </c>
      <c r="V225" s="26">
        <v>2.3999999999999998E-3</v>
      </c>
      <c r="W225" s="26">
        <v>0.1113</v>
      </c>
      <c r="X225" s="20">
        <f>((O225-E225)/E225)</f>
        <v>2.1514656194824198E-3</v>
      </c>
      <c r="Y225" s="20">
        <f t="shared" si="184"/>
        <v>2.1534828807555821E-3</v>
      </c>
      <c r="Z225" s="20">
        <f t="shared" si="184"/>
        <v>0</v>
      </c>
      <c r="AA225" s="20">
        <f t="shared" si="185"/>
        <v>-1.0000000000000026E-4</v>
      </c>
      <c r="AB225" s="21">
        <f t="shared" si="185"/>
        <v>2.5000000000000022E-3</v>
      </c>
      <c r="AD225" s="100"/>
    </row>
    <row r="226" spans="1:31">
      <c r="A226" s="212">
        <v>194</v>
      </c>
      <c r="B226" s="220" t="s">
        <v>281</v>
      </c>
      <c r="C226" s="12" t="s">
        <v>83</v>
      </c>
      <c r="D226" s="13" t="s">
        <v>23</v>
      </c>
      <c r="E226" s="77">
        <v>389156338.92000002</v>
      </c>
      <c r="F226" s="24">
        <f>(E226/$E$244)</f>
        <v>2.5841264945441773E-3</v>
      </c>
      <c r="G226" s="13" t="s">
        <v>23</v>
      </c>
      <c r="H226" s="101">
        <v>130.32</v>
      </c>
      <c r="I226" s="13" t="s">
        <v>23</v>
      </c>
      <c r="J226" s="101">
        <v>130.32</v>
      </c>
      <c r="K226" s="25">
        <v>93</v>
      </c>
      <c r="L226" s="52">
        <v>2.0999999999999999E-3</v>
      </c>
      <c r="M226" s="52">
        <v>0.161</v>
      </c>
      <c r="N226" s="13" t="s">
        <v>23</v>
      </c>
      <c r="O226" s="77">
        <v>396032586.10000002</v>
      </c>
      <c r="P226" s="24">
        <f t="shared" si="183"/>
        <v>2.6102259351683107E-3</v>
      </c>
      <c r="Q226" s="13" t="s">
        <v>23</v>
      </c>
      <c r="R226" s="101">
        <v>130.66</v>
      </c>
      <c r="S226" s="13" t="s">
        <v>23</v>
      </c>
      <c r="T226" s="101">
        <v>130.66</v>
      </c>
      <c r="U226" s="25">
        <v>94</v>
      </c>
      <c r="V226" s="52">
        <v>2.5999999999999999E-3</v>
      </c>
      <c r="W226" s="52">
        <v>0.161</v>
      </c>
      <c r="X226" s="20">
        <f t="shared" ref="X226:X245" si="187">((O226-E226)/E226)</f>
        <v>1.7669626554415646E-2</v>
      </c>
      <c r="Y226" s="20">
        <f t="shared" ref="Y226:Y244" si="188">((T226-J226)/J226)</f>
        <v>2.6089625537139612E-3</v>
      </c>
      <c r="Z226" s="20">
        <f t="shared" ref="Z226:Z244" si="189">((U226-K226)/K226)</f>
        <v>1.0752688172043012E-2</v>
      </c>
      <c r="AA226" s="20">
        <f t="shared" ref="AA226:AA244" si="190">V226-L226</f>
        <v>5.0000000000000001E-4</v>
      </c>
      <c r="AB226" s="21">
        <f t="shared" ref="AB226:AB244" si="191">W226-M226</f>
        <v>0</v>
      </c>
    </row>
    <row r="227" spans="1:31">
      <c r="A227" s="212">
        <v>195</v>
      </c>
      <c r="B227" s="220" t="s">
        <v>282</v>
      </c>
      <c r="C227" s="12" t="s">
        <v>283</v>
      </c>
      <c r="D227" s="13" t="s">
        <v>23</v>
      </c>
      <c r="E227" s="77">
        <v>53852606.119135775</v>
      </c>
      <c r="F227" s="24">
        <v>0</v>
      </c>
      <c r="G227" s="13" t="s">
        <v>23</v>
      </c>
      <c r="H227" s="101">
        <v>105.67519180372204</v>
      </c>
      <c r="I227" s="13" t="s">
        <v>23</v>
      </c>
      <c r="J227" s="101">
        <v>105.67519180372204</v>
      </c>
      <c r="K227" s="25">
        <v>12</v>
      </c>
      <c r="L227" s="52">
        <v>3.0000000000000001E-3</v>
      </c>
      <c r="M227" s="52">
        <v>0.1135</v>
      </c>
      <c r="N227" s="13" t="s">
        <v>23</v>
      </c>
      <c r="O227" s="33">
        <v>54006331.894711375</v>
      </c>
      <c r="P227" s="24">
        <f t="shared" si="183"/>
        <v>3.5595234615185917E-4</v>
      </c>
      <c r="Q227" s="13" t="s">
        <v>23</v>
      </c>
      <c r="R227" s="101">
        <v>105.97684852917726</v>
      </c>
      <c r="S227" s="13" t="s">
        <v>23</v>
      </c>
      <c r="T227" s="101">
        <v>105.97684852917726</v>
      </c>
      <c r="U227" s="25">
        <v>12</v>
      </c>
      <c r="V227" s="26">
        <v>3.0000000000000001E-3</v>
      </c>
      <c r="W227" s="26">
        <v>0.11650000000000001</v>
      </c>
      <c r="X227" s="20">
        <f t="shared" si="187"/>
        <v>2.854565204059386E-3</v>
      </c>
      <c r="Y227" s="20">
        <f t="shared" si="188"/>
        <v>2.8545652040594862E-3</v>
      </c>
      <c r="Z227" s="20">
        <f t="shared" si="189"/>
        <v>0</v>
      </c>
      <c r="AA227" s="20">
        <f t="shared" si="190"/>
        <v>0</v>
      </c>
      <c r="AB227" s="21">
        <f t="shared" si="191"/>
        <v>3.0000000000000027E-3</v>
      </c>
    </row>
    <row r="228" spans="1:31">
      <c r="A228" s="212">
        <v>196</v>
      </c>
      <c r="B228" s="220" t="s">
        <v>284</v>
      </c>
      <c r="C228" s="12" t="s">
        <v>88</v>
      </c>
      <c r="D228" s="13" t="s">
        <v>23</v>
      </c>
      <c r="E228" s="51">
        <v>585895322.41999996</v>
      </c>
      <c r="F228" s="24">
        <f>(E228/$E$244)</f>
        <v>3.8905382600134594E-3</v>
      </c>
      <c r="G228" s="13" t="s">
        <v>23</v>
      </c>
      <c r="H228" s="101">
        <v>106.02</v>
      </c>
      <c r="I228" s="13" t="s">
        <v>23</v>
      </c>
      <c r="J228" s="101">
        <v>106.02</v>
      </c>
      <c r="K228" s="25">
        <v>26</v>
      </c>
      <c r="L228" s="52">
        <v>2E-3</v>
      </c>
      <c r="M228" s="52">
        <v>9.1300000000000006E-2</v>
      </c>
      <c r="N228" s="13" t="s">
        <v>23</v>
      </c>
      <c r="O228" s="51">
        <v>585169620.32000005</v>
      </c>
      <c r="P228" s="24">
        <f t="shared" si="183"/>
        <v>3.8568162647256905E-3</v>
      </c>
      <c r="Q228" s="13" t="s">
        <v>23</v>
      </c>
      <c r="R228" s="101">
        <v>106.13</v>
      </c>
      <c r="S228" s="13" t="s">
        <v>23</v>
      </c>
      <c r="T228" s="101">
        <v>106.13</v>
      </c>
      <c r="U228" s="25">
        <v>26</v>
      </c>
      <c r="V228" s="52">
        <v>1.1000000000000001E-3</v>
      </c>
      <c r="W228" s="52">
        <v>9.2399999999999996E-2</v>
      </c>
      <c r="X228" s="20">
        <f t="shared" si="187"/>
        <v>-1.238620743723371E-3</v>
      </c>
      <c r="Y228" s="20">
        <f t="shared" si="188"/>
        <v>1.0375400867760746E-3</v>
      </c>
      <c r="Z228" s="20">
        <f t="shared" si="189"/>
        <v>0</v>
      </c>
      <c r="AA228" s="20">
        <f t="shared" si="190"/>
        <v>-8.9999999999999998E-4</v>
      </c>
      <c r="AB228" s="21">
        <f t="shared" si="191"/>
        <v>1.0999999999999899E-3</v>
      </c>
    </row>
    <row r="229" spans="1:31">
      <c r="A229" s="212">
        <v>197</v>
      </c>
      <c r="B229" s="220" t="s">
        <v>285</v>
      </c>
      <c r="C229" s="12" t="s">
        <v>91</v>
      </c>
      <c r="D229" s="13" t="s">
        <v>23</v>
      </c>
      <c r="E229" s="51">
        <v>397276752.41000003</v>
      </c>
      <c r="F229" s="24">
        <v>0</v>
      </c>
      <c r="G229" s="13" t="s">
        <v>23</v>
      </c>
      <c r="H229" s="101">
        <v>1.2685200000000001</v>
      </c>
      <c r="I229" s="13" t="s">
        <v>23</v>
      </c>
      <c r="J229" s="101">
        <v>1.2685200000000001</v>
      </c>
      <c r="K229" s="25">
        <v>60</v>
      </c>
      <c r="L229" s="52">
        <v>1.58E-3</v>
      </c>
      <c r="M229" s="52">
        <v>0.13850000000000001</v>
      </c>
      <c r="N229" s="13" t="s">
        <v>23</v>
      </c>
      <c r="O229" s="50">
        <v>401728032.56999999</v>
      </c>
      <c r="P229" s="24">
        <f t="shared" si="183"/>
        <v>2.6477642656242873E-3</v>
      </c>
      <c r="Q229" s="13" t="s">
        <v>23</v>
      </c>
      <c r="R229" s="98">
        <v>1.2718400000000001</v>
      </c>
      <c r="S229" s="13" t="s">
        <v>23</v>
      </c>
      <c r="T229" s="101">
        <v>1.2718400000000001</v>
      </c>
      <c r="U229" s="25">
        <v>61</v>
      </c>
      <c r="V229" s="26">
        <v>1.812E-3</v>
      </c>
      <c r="W229" s="26">
        <v>0.1391</v>
      </c>
      <c r="X229" s="20">
        <f t="shared" ref="X229:X230" si="192">((O229-E229)/E229)</f>
        <v>1.1204481845457014E-2</v>
      </c>
      <c r="Y229" s="20">
        <f t="shared" ref="Y229:Y230" si="193">((T229-J229)/J229)</f>
        <v>2.6172232207611937E-3</v>
      </c>
      <c r="Z229" s="20">
        <f t="shared" ref="Z229" si="194">((U229-K229)/K229)</f>
        <v>1.6666666666666666E-2</v>
      </c>
      <c r="AA229" s="20">
        <f t="shared" ref="AA229" si="195">V229-L229</f>
        <v>2.32E-4</v>
      </c>
      <c r="AB229" s="21">
        <f t="shared" ref="AB229" si="196">W229-M229</f>
        <v>5.9999999999998943E-4</v>
      </c>
    </row>
    <row r="230" spans="1:31">
      <c r="A230" s="212">
        <v>198</v>
      </c>
      <c r="B230" s="220" t="s">
        <v>286</v>
      </c>
      <c r="C230" s="12" t="s">
        <v>39</v>
      </c>
      <c r="D230" s="13" t="s">
        <v>23</v>
      </c>
      <c r="E230" s="77">
        <v>5734872393.3500004</v>
      </c>
      <c r="F230" s="24">
        <f t="shared" ref="F230:F237" si="197">(E230/$E$244)</f>
        <v>3.8081444942188715E-2</v>
      </c>
      <c r="G230" s="13" t="s">
        <v>23</v>
      </c>
      <c r="H230" s="101">
        <v>156.47999999999999</v>
      </c>
      <c r="I230" s="13" t="s">
        <v>23</v>
      </c>
      <c r="J230" s="101">
        <v>156.47999999999999</v>
      </c>
      <c r="K230" s="25">
        <v>1124</v>
      </c>
      <c r="L230" s="52">
        <v>2.3999999999999998E-3</v>
      </c>
      <c r="M230" s="52">
        <v>9.9699999999999997E-2</v>
      </c>
      <c r="N230" s="13" t="s">
        <v>23</v>
      </c>
      <c r="O230" s="77">
        <v>5721563393.3800001</v>
      </c>
      <c r="P230" s="24">
        <f t="shared" si="183"/>
        <v>3.7710465459877683E-2</v>
      </c>
      <c r="Q230" s="13" t="s">
        <v>23</v>
      </c>
      <c r="R230" s="101">
        <v>156.9</v>
      </c>
      <c r="S230" s="13" t="s">
        <v>23</v>
      </c>
      <c r="T230" s="101">
        <v>156.9</v>
      </c>
      <c r="U230" s="25">
        <v>1152</v>
      </c>
      <c r="V230" s="52">
        <v>2.7000000000000001E-3</v>
      </c>
      <c r="W230" s="52">
        <v>0.1027</v>
      </c>
      <c r="X230" s="20">
        <f t="shared" si="192"/>
        <v>-2.3207142299160859E-3</v>
      </c>
      <c r="Y230" s="20">
        <f t="shared" si="193"/>
        <v>2.6840490797547033E-3</v>
      </c>
      <c r="Z230" s="20">
        <f t="shared" si="189"/>
        <v>2.491103202846975E-2</v>
      </c>
      <c r="AA230" s="20">
        <f t="shared" si="190"/>
        <v>3.0000000000000035E-4</v>
      </c>
      <c r="AB230" s="21">
        <f t="shared" si="191"/>
        <v>3.0000000000000027E-3</v>
      </c>
    </row>
    <row r="231" spans="1:31">
      <c r="A231" s="212">
        <v>199</v>
      </c>
      <c r="B231" s="220" t="s">
        <v>287</v>
      </c>
      <c r="C231" s="12" t="s">
        <v>81</v>
      </c>
      <c r="D231" s="13" t="s">
        <v>23</v>
      </c>
      <c r="E231" s="77">
        <v>1037527879.02465</v>
      </c>
      <c r="F231" s="24">
        <f t="shared" si="197"/>
        <v>6.8895274543298293E-3</v>
      </c>
      <c r="G231" s="13" t="s">
        <v>23</v>
      </c>
      <c r="H231" s="32">
        <v>1447.7243378288699</v>
      </c>
      <c r="I231" s="13" t="s">
        <v>23</v>
      </c>
      <c r="J231" s="32">
        <v>1447.7243378288699</v>
      </c>
      <c r="K231" s="25">
        <v>339</v>
      </c>
      <c r="L231" s="52">
        <v>0.14825618375728641</v>
      </c>
      <c r="M231" s="52">
        <v>0.12969300219043645</v>
      </c>
      <c r="N231" s="13" t="s">
        <v>23</v>
      </c>
      <c r="O231" s="33">
        <v>1060176298.9654473</v>
      </c>
      <c r="P231" s="24">
        <f t="shared" si="183"/>
        <v>6.9875554904757445E-3</v>
      </c>
      <c r="Q231" s="13" t="s">
        <v>23</v>
      </c>
      <c r="R231" s="32">
        <v>1452.7291181059566</v>
      </c>
      <c r="S231" s="13" t="s">
        <v>23</v>
      </c>
      <c r="T231" s="32">
        <v>1452.7291181059566</v>
      </c>
      <c r="U231" s="25">
        <v>342</v>
      </c>
      <c r="V231" s="26">
        <v>0.18025775777927489</v>
      </c>
      <c r="W231" s="26">
        <v>0.1314503612857903</v>
      </c>
      <c r="X231" s="20">
        <f t="shared" si="187"/>
        <v>2.1829215772099016E-2</v>
      </c>
      <c r="Y231" s="20">
        <f t="shared" si="188"/>
        <v>3.4569980943970529E-3</v>
      </c>
      <c r="Z231" s="20">
        <f t="shared" si="189"/>
        <v>8.8495575221238937E-3</v>
      </c>
      <c r="AA231" s="20">
        <f t="shared" si="190"/>
        <v>3.2001574021988471E-2</v>
      </c>
      <c r="AB231" s="21">
        <f t="shared" si="191"/>
        <v>1.7573590953538498E-3</v>
      </c>
    </row>
    <row r="232" spans="1:31">
      <c r="A232" s="212">
        <v>200</v>
      </c>
      <c r="B232" s="220" t="s">
        <v>346</v>
      </c>
      <c r="C232" s="12" t="s">
        <v>276</v>
      </c>
      <c r="D232" s="13" t="s">
        <v>23</v>
      </c>
      <c r="E232" s="77">
        <v>54478561512.659996</v>
      </c>
      <c r="F232" s="24">
        <f t="shared" si="197"/>
        <v>0.36175562392280558</v>
      </c>
      <c r="G232" s="13" t="s">
        <v>23</v>
      </c>
      <c r="H232" s="32">
        <v>1329.4258</v>
      </c>
      <c r="I232" s="13" t="s">
        <v>23</v>
      </c>
      <c r="J232" s="192">
        <v>1329.4258</v>
      </c>
      <c r="K232" s="25">
        <v>14632</v>
      </c>
      <c r="L232" s="52">
        <v>3.2984286239546605E-3</v>
      </c>
      <c r="M232" s="52">
        <v>0.11454921244717621</v>
      </c>
      <c r="N232" s="13" t="s">
        <v>23</v>
      </c>
      <c r="O232" s="77">
        <v>54867154857.049995</v>
      </c>
      <c r="P232" s="24">
        <f t="shared" si="183"/>
        <v>0.36162597630439747</v>
      </c>
      <c r="Q232" s="13" t="s">
        <v>23</v>
      </c>
      <c r="R232" s="32">
        <v>1333.2678000000001</v>
      </c>
      <c r="S232" s="13" t="s">
        <v>23</v>
      </c>
      <c r="T232" s="192">
        <v>1333.2678000000001</v>
      </c>
      <c r="U232" s="25">
        <v>14533</v>
      </c>
      <c r="V232" s="52">
        <v>2.8899694890832557E-3</v>
      </c>
      <c r="W232" s="52">
        <v>0.11750119093353817</v>
      </c>
      <c r="X232" s="20">
        <f t="shared" si="187"/>
        <v>7.1329589768939867E-3</v>
      </c>
      <c r="Y232" s="20">
        <f t="shared" si="188"/>
        <v>2.8899694890832557E-3</v>
      </c>
      <c r="Z232" s="20">
        <f t="shared" si="189"/>
        <v>-6.7659923455440129E-3</v>
      </c>
      <c r="AA232" s="20">
        <f t="shared" si="190"/>
        <v>-4.0845913487140475E-4</v>
      </c>
      <c r="AB232" s="21">
        <f t="shared" si="191"/>
        <v>2.9519784863619586E-3</v>
      </c>
    </row>
    <row r="233" spans="1:31">
      <c r="A233" s="212">
        <v>201</v>
      </c>
      <c r="B233" s="220" t="s">
        <v>288</v>
      </c>
      <c r="C233" s="12" t="s">
        <v>289</v>
      </c>
      <c r="D233" s="13" t="s">
        <v>23</v>
      </c>
      <c r="E233" s="186">
        <v>556101575.00035512</v>
      </c>
      <c r="F233" s="24">
        <f t="shared" si="197"/>
        <v>3.6926979465483649E-3</v>
      </c>
      <c r="G233" s="13" t="s">
        <v>23</v>
      </c>
      <c r="H233" s="99">
        <v>142.47923537199983</v>
      </c>
      <c r="I233" s="13" t="s">
        <v>23</v>
      </c>
      <c r="J233" s="99">
        <v>142.98286192025992</v>
      </c>
      <c r="K233" s="57">
        <v>145</v>
      </c>
      <c r="L233" s="52">
        <v>2.4742340321110938E-3</v>
      </c>
      <c r="M233" s="52">
        <v>0.1721</v>
      </c>
      <c r="N233" s="13" t="s">
        <v>23</v>
      </c>
      <c r="O233" s="186">
        <v>552265800.02783668</v>
      </c>
      <c r="P233" s="24">
        <f t="shared" si="183"/>
        <v>3.6399492489619031E-3</v>
      </c>
      <c r="Q233" s="13" t="s">
        <v>23</v>
      </c>
      <c r="R233" s="99">
        <v>142.84909812548372</v>
      </c>
      <c r="S233" s="13" t="s">
        <v>23</v>
      </c>
      <c r="T233" s="99">
        <v>143.35735032376266</v>
      </c>
      <c r="U233" s="57">
        <v>143</v>
      </c>
      <c r="V233" s="52">
        <v>2.5999999999999999E-3</v>
      </c>
      <c r="W233" s="52">
        <v>0.17510000000000001</v>
      </c>
      <c r="X233" s="20">
        <f>((O233-E233)/E233)</f>
        <v>-6.8976157323704657E-3</v>
      </c>
      <c r="Y233" s="20">
        <f t="shared" si="188"/>
        <v>2.6191139166845509E-3</v>
      </c>
      <c r="Z233" s="20">
        <f t="shared" si="189"/>
        <v>-1.3793103448275862E-2</v>
      </c>
      <c r="AA233" s="20">
        <f t="shared" si="190"/>
        <v>1.2576596788890608E-4</v>
      </c>
      <c r="AB233" s="21">
        <f t="shared" si="191"/>
        <v>3.0000000000000027E-3</v>
      </c>
    </row>
    <row r="234" spans="1:31">
      <c r="A234" s="212">
        <v>202</v>
      </c>
      <c r="B234" s="220" t="s">
        <v>290</v>
      </c>
      <c r="C234" s="12" t="s">
        <v>289</v>
      </c>
      <c r="D234" s="13" t="s">
        <v>23</v>
      </c>
      <c r="E234" s="186">
        <v>1366222250.8793414</v>
      </c>
      <c r="F234" s="24">
        <f t="shared" si="197"/>
        <v>9.0721665378264878E-3</v>
      </c>
      <c r="G234" s="13" t="s">
        <v>23</v>
      </c>
      <c r="H234" s="99">
        <v>158.01559825989517</v>
      </c>
      <c r="I234" s="13" t="s">
        <v>23</v>
      </c>
      <c r="J234" s="99">
        <v>158.01559825989517</v>
      </c>
      <c r="K234" s="57">
        <v>167</v>
      </c>
      <c r="L234" s="52">
        <v>-1.5439129334336729E-4</v>
      </c>
      <c r="M234" s="52">
        <v>0.1651</v>
      </c>
      <c r="N234" s="13" t="s">
        <v>23</v>
      </c>
      <c r="O234" s="186">
        <v>1367550682.0818386</v>
      </c>
      <c r="P234" s="24">
        <f t="shared" si="183"/>
        <v>9.0134407705677634E-3</v>
      </c>
      <c r="Q234" s="13" t="s">
        <v>23</v>
      </c>
      <c r="R234" s="99">
        <v>158.69847036837845</v>
      </c>
      <c r="S234" s="13" t="s">
        <v>23</v>
      </c>
      <c r="T234" s="99">
        <v>158.69847036837845</v>
      </c>
      <c r="U234" s="57">
        <v>167</v>
      </c>
      <c r="V234" s="52">
        <v>4.3E-3</v>
      </c>
      <c r="W234" s="52">
        <v>0.17019999999999999</v>
      </c>
      <c r="X234" s="20">
        <f t="shared" si="187"/>
        <v>9.7233901851783333E-4</v>
      </c>
      <c r="Y234" s="20">
        <f t="shared" si="188"/>
        <v>4.3215487331834867E-3</v>
      </c>
      <c r="Z234" s="20">
        <f t="shared" si="189"/>
        <v>0</v>
      </c>
      <c r="AA234" s="20">
        <f t="shared" si="190"/>
        <v>4.4543912933433672E-3</v>
      </c>
      <c r="AB234" s="21">
        <f t="shared" si="191"/>
        <v>5.0999999999999934E-3</v>
      </c>
    </row>
    <row r="235" spans="1:31" ht="13.5" customHeight="1">
      <c r="A235" s="212">
        <v>203</v>
      </c>
      <c r="B235" s="220" t="s">
        <v>291</v>
      </c>
      <c r="C235" s="12" t="s">
        <v>114</v>
      </c>
      <c r="D235" s="13" t="s">
        <v>23</v>
      </c>
      <c r="E235" s="77">
        <v>7607894142</v>
      </c>
      <c r="F235" s="24">
        <f t="shared" si="197"/>
        <v>5.0518927366286985E-2</v>
      </c>
      <c r="G235" s="13" t="s">
        <v>23</v>
      </c>
      <c r="H235" s="63">
        <v>109.33</v>
      </c>
      <c r="I235" s="13" t="s">
        <v>23</v>
      </c>
      <c r="J235" s="63">
        <v>109.33</v>
      </c>
      <c r="K235" s="25">
        <v>1174</v>
      </c>
      <c r="L235" s="52">
        <v>2.8999999999999998E-3</v>
      </c>
      <c r="M235" s="52">
        <v>0.17960000000000001</v>
      </c>
      <c r="N235" s="13" t="s">
        <v>23</v>
      </c>
      <c r="O235" s="77">
        <v>7483202176</v>
      </c>
      <c r="P235" s="24">
        <f t="shared" si="183"/>
        <v>4.932131618323702E-2</v>
      </c>
      <c r="Q235" s="13" t="s">
        <v>23</v>
      </c>
      <c r="R235" s="63">
        <v>109.65</v>
      </c>
      <c r="S235" s="13" t="s">
        <v>23</v>
      </c>
      <c r="T235" s="63">
        <v>109.65</v>
      </c>
      <c r="U235" s="25">
        <v>1185</v>
      </c>
      <c r="V235" s="52">
        <v>3.0000000000000001E-3</v>
      </c>
      <c r="W235" s="52">
        <v>0.17910000000000001</v>
      </c>
      <c r="X235" s="20">
        <f t="shared" si="187"/>
        <v>-1.6389813484868017E-2</v>
      </c>
      <c r="Y235" s="20">
        <f t="shared" si="188"/>
        <v>2.9269185036129826E-3</v>
      </c>
      <c r="Z235" s="20">
        <f t="shared" si="189"/>
        <v>9.3696763202725727E-3</v>
      </c>
      <c r="AA235" s="20">
        <f t="shared" si="190"/>
        <v>1.0000000000000026E-4</v>
      </c>
      <c r="AB235" s="21">
        <f t="shared" si="191"/>
        <v>-5.0000000000000044E-4</v>
      </c>
    </row>
    <row r="236" spans="1:31" ht="15.75" customHeight="1">
      <c r="A236" s="212">
        <v>204</v>
      </c>
      <c r="B236" s="220" t="s">
        <v>292</v>
      </c>
      <c r="C236" s="185" t="s">
        <v>55</v>
      </c>
      <c r="D236" s="13" t="s">
        <v>23</v>
      </c>
      <c r="E236" s="77">
        <v>3194569136.4699998</v>
      </c>
      <c r="F236" s="24">
        <f t="shared" si="197"/>
        <v>2.1212993130512205E-2</v>
      </c>
      <c r="G236" s="13" t="s">
        <v>23</v>
      </c>
      <c r="H236" s="63">
        <v>161.57</v>
      </c>
      <c r="I236" s="13" t="s">
        <v>23</v>
      </c>
      <c r="J236" s="63">
        <v>161.57</v>
      </c>
      <c r="K236" s="25">
        <v>4399</v>
      </c>
      <c r="L236" s="52">
        <v>2.3999999999999998E-3</v>
      </c>
      <c r="M236" s="52">
        <v>0.1661</v>
      </c>
      <c r="N236" s="13" t="s">
        <v>23</v>
      </c>
      <c r="O236" s="77">
        <v>3289208765.25</v>
      </c>
      <c r="P236" s="24">
        <f t="shared" si="183"/>
        <v>2.1678968667165659E-2</v>
      </c>
      <c r="Q236" s="13" t="s">
        <v>23</v>
      </c>
      <c r="R236" s="63">
        <v>163.80000000000001</v>
      </c>
      <c r="S236" s="13" t="s">
        <v>23</v>
      </c>
      <c r="T236" s="63">
        <v>163.80000000000001</v>
      </c>
      <c r="U236" s="25">
        <v>4495</v>
      </c>
      <c r="V236" s="52">
        <v>1.38E-2</v>
      </c>
      <c r="W236" s="52">
        <v>0.13420000000000001</v>
      </c>
      <c r="X236" s="20">
        <f t="shared" si="187"/>
        <v>2.9625162185275802E-2</v>
      </c>
      <c r="Y236" s="20">
        <f>((T236-J236)/J236)</f>
        <v>1.3802067215448525E-2</v>
      </c>
      <c r="Z236" s="20">
        <f t="shared" si="189"/>
        <v>2.1823141623096159E-2</v>
      </c>
      <c r="AA236" s="20">
        <f t="shared" si="190"/>
        <v>1.14E-2</v>
      </c>
      <c r="AB236" s="21">
        <f t="shared" si="191"/>
        <v>-3.1899999999999984E-2</v>
      </c>
    </row>
    <row r="237" spans="1:31">
      <c r="A237" s="212">
        <v>205</v>
      </c>
      <c r="B237" s="220" t="s">
        <v>293</v>
      </c>
      <c r="C237" s="12" t="s">
        <v>58</v>
      </c>
      <c r="D237" s="13" t="s">
        <v>23</v>
      </c>
      <c r="E237" s="77">
        <v>3825405459.5100002</v>
      </c>
      <c r="F237" s="24">
        <f t="shared" si="197"/>
        <v>2.5401954463154436E-2</v>
      </c>
      <c r="G237" s="13" t="s">
        <v>23</v>
      </c>
      <c r="H237" s="63">
        <v>1.1852499999999999</v>
      </c>
      <c r="I237" s="13" t="s">
        <v>23</v>
      </c>
      <c r="J237" s="63">
        <v>1.1852499999999999</v>
      </c>
      <c r="K237" s="25">
        <v>2517</v>
      </c>
      <c r="L237" s="52">
        <v>2.0999999999999999E-3</v>
      </c>
      <c r="M237" s="52">
        <v>0.1242</v>
      </c>
      <c r="N237" s="13" t="s">
        <v>23</v>
      </c>
      <c r="O237" s="77">
        <v>3829986021.0300002</v>
      </c>
      <c r="P237" s="24">
        <f t="shared" si="183"/>
        <v>2.5243197641570507E-2</v>
      </c>
      <c r="Q237" s="13" t="s">
        <v>23</v>
      </c>
      <c r="R237" s="63">
        <v>1.1877200000000001</v>
      </c>
      <c r="S237" s="13" t="s">
        <v>23</v>
      </c>
      <c r="T237" s="63">
        <v>1.1877200000000001</v>
      </c>
      <c r="U237" s="25">
        <v>2531</v>
      </c>
      <c r="V237" s="52">
        <v>2.0999999999999999E-3</v>
      </c>
      <c r="W237" s="52">
        <v>0.1245</v>
      </c>
      <c r="X237" s="20">
        <f t="shared" si="187"/>
        <v>1.1974054955697976E-3</v>
      </c>
      <c r="Y237" s="20">
        <f t="shared" si="188"/>
        <v>2.0839485340647074E-3</v>
      </c>
      <c r="Z237" s="20">
        <f t="shared" si="189"/>
        <v>5.5621771950735005E-3</v>
      </c>
      <c r="AA237" s="20">
        <f t="shared" si="190"/>
        <v>0</v>
      </c>
      <c r="AB237" s="21">
        <f t="shared" si="191"/>
        <v>2.9999999999999472E-4</v>
      </c>
    </row>
    <row r="238" spans="1:31" ht="4.95" customHeight="1">
      <c r="A238" s="212"/>
      <c r="B238" s="252"/>
      <c r="C238" s="252"/>
      <c r="D238" s="252"/>
      <c r="E238" s="252"/>
      <c r="F238" s="252"/>
      <c r="G238" s="252"/>
      <c r="H238" s="252"/>
      <c r="I238" s="252"/>
      <c r="J238" s="252"/>
      <c r="K238" s="252"/>
      <c r="L238" s="252"/>
      <c r="M238" s="252"/>
      <c r="N238" s="252"/>
      <c r="O238" s="252"/>
      <c r="P238" s="252"/>
      <c r="Q238" s="252"/>
      <c r="R238" s="252"/>
      <c r="S238" s="252"/>
      <c r="T238" s="252"/>
      <c r="U238" s="252"/>
      <c r="V238" s="252"/>
      <c r="W238" s="252"/>
      <c r="X238" s="252"/>
      <c r="Y238" s="252"/>
      <c r="Z238" s="252"/>
      <c r="AA238" s="252"/>
      <c r="AB238" s="252"/>
    </row>
    <row r="239" spans="1:31">
      <c r="A239" s="70"/>
      <c r="B239" s="253" t="s">
        <v>294</v>
      </c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3"/>
      <c r="V239" s="253"/>
      <c r="W239" s="253"/>
      <c r="X239" s="253"/>
      <c r="Y239" s="253"/>
      <c r="Z239" s="253"/>
      <c r="AA239" s="253"/>
      <c r="AB239" s="253"/>
    </row>
    <row r="240" spans="1:31">
      <c r="A240" s="212">
        <v>206</v>
      </c>
      <c r="B240" s="220" t="s">
        <v>295</v>
      </c>
      <c r="C240" s="12" t="s">
        <v>22</v>
      </c>
      <c r="D240" s="13" t="s">
        <v>23</v>
      </c>
      <c r="E240" s="97">
        <v>631397737.84000003</v>
      </c>
      <c r="F240" s="24">
        <f>(E240/$E$215)</f>
        <v>3.113149047760622E-2</v>
      </c>
      <c r="G240" s="13" t="s">
        <v>23</v>
      </c>
      <c r="H240" s="101">
        <v>120.38209999999999</v>
      </c>
      <c r="I240" s="13" t="s">
        <v>23</v>
      </c>
      <c r="J240" s="101">
        <v>120.38209999999999</v>
      </c>
      <c r="K240" s="18">
        <v>101</v>
      </c>
      <c r="L240" s="19">
        <v>6.7000000000000002E-3</v>
      </c>
      <c r="M240" s="19">
        <v>0.14779999999999999</v>
      </c>
      <c r="N240" s="13" t="s">
        <v>23</v>
      </c>
      <c r="O240" s="97">
        <v>620149650.94000006</v>
      </c>
      <c r="P240" s="24">
        <f t="shared" ref="P240:P242" si="198">(O240/$O$244)</f>
        <v>4.0873674525369139E-3</v>
      </c>
      <c r="Q240" s="13" t="s">
        <v>23</v>
      </c>
      <c r="R240" s="101">
        <v>118.08029999999999</v>
      </c>
      <c r="S240" s="13" t="s">
        <v>23</v>
      </c>
      <c r="T240" s="101">
        <v>118.08029999999999</v>
      </c>
      <c r="U240" s="18">
        <v>101</v>
      </c>
      <c r="V240" s="19">
        <v>-0.01</v>
      </c>
      <c r="W240" s="19">
        <v>0.12590000000000001</v>
      </c>
      <c r="X240" s="20">
        <f>((O240-E240)/E240)</f>
        <v>-1.7814582197395058E-2</v>
      </c>
      <c r="Y240" s="20">
        <f t="shared" ref="Y240" si="199">((T240-J240)/J240)</f>
        <v>-1.912078290709333E-2</v>
      </c>
      <c r="Z240" s="20">
        <f t="shared" ref="Z240" si="200">((U240-K240)/K240)</f>
        <v>0</v>
      </c>
      <c r="AA240" s="20">
        <f t="shared" ref="AA240" si="201">V240-L240</f>
        <v>-1.67E-2</v>
      </c>
      <c r="AB240" s="21">
        <f t="shared" ref="AB240" si="202">W240-M240</f>
        <v>-2.1899999999999975E-2</v>
      </c>
      <c r="AD240" s="102"/>
      <c r="AE240" s="103"/>
    </row>
    <row r="241" spans="1:33">
      <c r="A241" s="212">
        <v>207</v>
      </c>
      <c r="B241" s="220" t="s">
        <v>296</v>
      </c>
      <c r="C241" s="12" t="s">
        <v>27</v>
      </c>
      <c r="D241" s="13" t="s">
        <v>23</v>
      </c>
      <c r="E241" s="97">
        <v>16382061577.639999</v>
      </c>
      <c r="F241" s="24">
        <f>(E241/$E$215)</f>
        <v>0.80772857335940429</v>
      </c>
      <c r="G241" s="13" t="s">
        <v>23</v>
      </c>
      <c r="H241" s="101">
        <v>149.07419999999999</v>
      </c>
      <c r="I241" s="13" t="s">
        <v>23</v>
      </c>
      <c r="J241" s="101">
        <v>153.5542189</v>
      </c>
      <c r="K241" s="18">
        <v>8409</v>
      </c>
      <c r="L241" s="19">
        <v>2.3400000000000001E-2</v>
      </c>
      <c r="M241" s="19">
        <v>0.43140000000000001</v>
      </c>
      <c r="N241" s="13" t="s">
        <v>23</v>
      </c>
      <c r="O241" s="97">
        <v>16402940795.209999</v>
      </c>
      <c r="P241" s="24">
        <f t="shared" si="198"/>
        <v>0.10811075396173682</v>
      </c>
      <c r="Q241" s="13" t="s">
        <v>23</v>
      </c>
      <c r="R241" s="101">
        <v>149.34289999999999</v>
      </c>
      <c r="S241" s="13" t="s">
        <v>23</v>
      </c>
      <c r="T241" s="101">
        <v>153.8309189</v>
      </c>
      <c r="U241" s="18">
        <v>8409</v>
      </c>
      <c r="V241" s="19">
        <v>9.4E-2</v>
      </c>
      <c r="W241" s="19">
        <v>0.59109999999999996</v>
      </c>
      <c r="X241" s="20">
        <f>((O241-E241)/E241)</f>
        <v>1.274517097316854E-3</v>
      </c>
      <c r="Y241" s="20">
        <f t="shared" ref="Y241" si="203">((T241-J241)/J241)</f>
        <v>1.8019693759127662E-3</v>
      </c>
      <c r="Z241" s="20">
        <f t="shared" ref="Z241" si="204">((U241-K241)/K241)</f>
        <v>0</v>
      </c>
      <c r="AA241" s="20">
        <f t="shared" ref="AA241" si="205">V241-L241</f>
        <v>7.0599999999999996E-2</v>
      </c>
      <c r="AB241" s="21">
        <f t="shared" ref="AB241" si="206">W241-M241</f>
        <v>0.15969999999999995</v>
      </c>
      <c r="AC241" s="30"/>
      <c r="AD241" s="30"/>
      <c r="AE241" s="30"/>
      <c r="AF241" s="9"/>
    </row>
    <row r="242" spans="1:33">
      <c r="A242" s="212">
        <v>208</v>
      </c>
      <c r="B242" s="220" t="s">
        <v>297</v>
      </c>
      <c r="C242" s="12" t="s">
        <v>276</v>
      </c>
      <c r="D242" s="13" t="s">
        <v>23</v>
      </c>
      <c r="E242" s="77">
        <v>391933195.87</v>
      </c>
      <c r="F242" s="24">
        <f t="shared" ref="F242" si="207">(E242/$E$244)</f>
        <v>2.6025657409302658E-3</v>
      </c>
      <c r="G242" s="13" t="s">
        <v>23</v>
      </c>
      <c r="H242" s="32">
        <v>1477.3443990000001</v>
      </c>
      <c r="I242" s="13" t="s">
        <v>23</v>
      </c>
      <c r="J242" s="32">
        <v>1477.3443990000001</v>
      </c>
      <c r="K242" s="25">
        <v>295</v>
      </c>
      <c r="L242" s="189">
        <v>2.5083282873171749E-2</v>
      </c>
      <c r="M242" s="189">
        <v>0.23808008199762906</v>
      </c>
      <c r="N242" s="13" t="s">
        <v>23</v>
      </c>
      <c r="O242" s="33">
        <v>389591846.47999996</v>
      </c>
      <c r="P242" s="24">
        <f t="shared" si="198"/>
        <v>2.5677754243066992E-3</v>
      </c>
      <c r="Q242" s="13" t="s">
        <v>23</v>
      </c>
      <c r="R242" s="32">
        <v>1477.3443990000001</v>
      </c>
      <c r="S242" s="13" t="s">
        <v>23</v>
      </c>
      <c r="T242" s="32">
        <v>1477.3443990000001</v>
      </c>
      <c r="U242" s="25">
        <v>287</v>
      </c>
      <c r="V242" s="26">
        <v>-5.9738481319573621E-3</v>
      </c>
      <c r="W242" s="26">
        <v>0.23091689347403546</v>
      </c>
      <c r="X242" s="20">
        <f t="shared" ref="X242" si="208">((O242-E242)/E242)</f>
        <v>-5.9738481319572779E-3</v>
      </c>
      <c r="Y242" s="20">
        <f t="shared" ref="Y242" si="209">((T242-J242)/J242)</f>
        <v>0</v>
      </c>
      <c r="Z242" s="20">
        <f t="shared" ref="Z242" si="210">((U242-K242)/K242)</f>
        <v>-2.7118644067796609E-2</v>
      </c>
      <c r="AA242" s="20">
        <f t="shared" ref="AA242" si="211">V242-L242</f>
        <v>-3.1057131005129111E-2</v>
      </c>
      <c r="AB242" s="21">
        <f t="shared" ref="AB242" si="212">W242-M242</f>
        <v>-7.1631885235935999E-3</v>
      </c>
      <c r="AD242" s="104"/>
    </row>
    <row r="243" spans="1:33">
      <c r="A243" s="212">
        <v>209</v>
      </c>
      <c r="B243" s="220" t="s">
        <v>298</v>
      </c>
      <c r="C243" s="185" t="s">
        <v>299</v>
      </c>
      <c r="D243" s="13" t="s">
        <v>23</v>
      </c>
      <c r="E243" s="77">
        <v>304192634.45999998</v>
      </c>
      <c r="F243" s="24">
        <f t="shared" ref="F243" si="213">(E243/$E$244)</f>
        <v>2.0199394627229061E-3</v>
      </c>
      <c r="G243" s="13" t="s">
        <v>23</v>
      </c>
      <c r="H243" s="32">
        <v>142.29</v>
      </c>
      <c r="I243" s="13" t="s">
        <v>23</v>
      </c>
      <c r="J243" s="32">
        <v>145.22</v>
      </c>
      <c r="K243" s="25">
        <v>368</v>
      </c>
      <c r="L243" s="189">
        <v>2.0999999999999999E-3</v>
      </c>
      <c r="M243" s="189">
        <v>0.17119999999999999</v>
      </c>
      <c r="N243" s="13" t="s">
        <v>23</v>
      </c>
      <c r="O243" s="33">
        <v>295718191.31999999</v>
      </c>
      <c r="P243" s="24">
        <f t="shared" ref="P243" si="214">(O243/$O$244)</f>
        <v>1.9490600510575723E-3</v>
      </c>
      <c r="Q243" s="13" t="s">
        <v>23</v>
      </c>
      <c r="R243" s="32">
        <v>143.22999999999999</v>
      </c>
      <c r="S243" s="13" t="s">
        <v>23</v>
      </c>
      <c r="T243" s="32">
        <v>146.18</v>
      </c>
      <c r="U243" s="25">
        <v>368</v>
      </c>
      <c r="V243" s="26">
        <v>6.6E-3</v>
      </c>
      <c r="W243" s="26">
        <v>0.18459999999999999</v>
      </c>
      <c r="X243" s="20">
        <f t="shared" ref="X243" si="215">((O243-E243)/E243)</f>
        <v>-2.7858804520509647E-2</v>
      </c>
      <c r="Y243" s="20">
        <f t="shared" ref="Y243" si="216">((T243-J243)/J243)</f>
        <v>6.6106596887481614E-3</v>
      </c>
      <c r="Z243" s="20">
        <f t="shared" ref="Z243" si="217">((U243-K243)/K243)</f>
        <v>0</v>
      </c>
      <c r="AA243" s="20">
        <f t="shared" ref="AA243" si="218">V243-L243</f>
        <v>4.5000000000000005E-3</v>
      </c>
      <c r="AB243" s="21">
        <f t="shared" ref="AB243" si="219">W243-M243</f>
        <v>1.3399999999999995E-2</v>
      </c>
    </row>
    <row r="244" spans="1:33">
      <c r="A244" s="105"/>
      <c r="B244" s="90"/>
      <c r="C244" s="86" t="s">
        <v>63</v>
      </c>
      <c r="D244" s="42" t="s">
        <v>23</v>
      </c>
      <c r="E244" s="61">
        <f>SUM(E219:E243)</f>
        <v>150594926270.68344</v>
      </c>
      <c r="F244" s="44">
        <f>(E244/$E$245)</f>
        <v>1.5705619983199411E-2</v>
      </c>
      <c r="G244" s="42" t="s">
        <v>23</v>
      </c>
      <c r="H244" s="45"/>
      <c r="I244" s="42" t="s">
        <v>23</v>
      </c>
      <c r="J244" s="91"/>
      <c r="K244" s="106">
        <f>SUM(K219:K243)</f>
        <v>64590</v>
      </c>
      <c r="L244" s="92"/>
      <c r="M244" s="92"/>
      <c r="N244" s="13" t="s">
        <v>23</v>
      </c>
      <c r="O244" s="61">
        <f>SUM(O219:O243)</f>
        <v>151723489052.85983</v>
      </c>
      <c r="P244" s="44">
        <f>(O244/$O$245)</f>
        <v>1.5711163025124257E-2</v>
      </c>
      <c r="Q244" s="13" t="s">
        <v>23</v>
      </c>
      <c r="R244" s="45"/>
      <c r="S244" s="13" t="s">
        <v>23</v>
      </c>
      <c r="T244" s="91"/>
      <c r="U244" s="47">
        <f>SUM(U219:U243)</f>
        <v>64758</v>
      </c>
      <c r="V244" s="92"/>
      <c r="W244" s="92"/>
      <c r="X244" s="20">
        <f t="shared" si="187"/>
        <v>7.494029248687183E-3</v>
      </c>
      <c r="Y244" s="20" t="e">
        <f t="shared" si="188"/>
        <v>#DIV/0!</v>
      </c>
      <c r="Z244" s="20">
        <f t="shared" si="189"/>
        <v>2.6010218300046447E-3</v>
      </c>
      <c r="AA244" s="20">
        <f t="shared" si="190"/>
        <v>0</v>
      </c>
      <c r="AB244" s="21">
        <f t="shared" si="191"/>
        <v>0</v>
      </c>
    </row>
    <row r="245" spans="1:33">
      <c r="A245" s="107"/>
      <c r="B245" s="108"/>
      <c r="C245" s="109" t="s">
        <v>300</v>
      </c>
      <c r="D245" s="109"/>
      <c r="E245" s="110">
        <f>SUM(E28,E80,E121,E166,E175,E209,E215,E244)</f>
        <v>9588601177908.1367</v>
      </c>
      <c r="F245" s="111"/>
      <c r="G245" s="111"/>
      <c r="H245" s="111"/>
      <c r="I245" s="111"/>
      <c r="J245" s="112"/>
      <c r="K245" s="110">
        <f>SUM(K28,K80,K121,K166,K175,K209,K215,K244)</f>
        <v>1572778</v>
      </c>
      <c r="L245" s="113"/>
      <c r="M245" s="113"/>
      <c r="N245" s="113"/>
      <c r="O245" s="110">
        <f>SUM(O28,O80,O121,O166,O175,O209,O215,O244)</f>
        <v>9657050137550.8379</v>
      </c>
      <c r="P245" s="111"/>
      <c r="Q245" s="111"/>
      <c r="R245" s="111"/>
      <c r="S245" s="111"/>
      <c r="T245" s="112"/>
      <c r="U245" s="110">
        <f>SUM(U28,U80,U121,U166,U175,U209,U215,U244)</f>
        <v>1583243</v>
      </c>
      <c r="V245" s="114"/>
      <c r="W245" s="110"/>
      <c r="X245" s="115">
        <f t="shared" si="187"/>
        <v>7.1385761460603468E-3</v>
      </c>
      <c r="Y245" s="115"/>
      <c r="Z245" s="115"/>
      <c r="AA245" s="115"/>
      <c r="AB245" s="115"/>
    </row>
    <row r="246" spans="1:33" ht="6.75" customHeight="1">
      <c r="B246" s="252"/>
      <c r="C246" s="252"/>
      <c r="D246" s="252"/>
      <c r="E246" s="252"/>
      <c r="F246" s="252"/>
      <c r="G246" s="252"/>
      <c r="H246" s="252"/>
      <c r="I246" s="252"/>
      <c r="J246" s="252"/>
      <c r="K246" s="252"/>
      <c r="L246" s="252"/>
      <c r="M246" s="252"/>
      <c r="N246" s="252"/>
      <c r="O246" s="252"/>
      <c r="P246" s="252"/>
      <c r="Q246" s="252"/>
      <c r="R246" s="252"/>
      <c r="S246" s="252"/>
      <c r="T246" s="252"/>
      <c r="U246" s="252"/>
      <c r="V246" s="252"/>
      <c r="W246" s="252"/>
      <c r="X246" s="252"/>
      <c r="Y246" s="252"/>
      <c r="Z246" s="252"/>
      <c r="AA246" s="252"/>
      <c r="AB246" s="40"/>
    </row>
    <row r="247" spans="1:33" ht="14.4" customHeight="1">
      <c r="A247" s="11"/>
      <c r="B247" s="250" t="s">
        <v>301</v>
      </c>
      <c r="C247" s="250"/>
      <c r="D247" s="250"/>
      <c r="E247" s="250"/>
      <c r="F247" s="250"/>
      <c r="G247" s="250"/>
      <c r="H247" s="250"/>
      <c r="I247" s="250"/>
      <c r="J247" s="250"/>
      <c r="K247" s="250"/>
      <c r="L247" s="250"/>
      <c r="M247" s="250"/>
      <c r="N247" s="250"/>
      <c r="O247" s="250"/>
      <c r="P247" s="250"/>
      <c r="Q247" s="250"/>
      <c r="R247" s="250"/>
      <c r="S247" s="250"/>
      <c r="T247" s="250"/>
      <c r="U247" s="250"/>
      <c r="V247" s="250"/>
      <c r="W247" s="250"/>
      <c r="X247" s="250"/>
      <c r="Y247" s="250"/>
      <c r="Z247" s="250"/>
      <c r="AA247" s="250"/>
      <c r="AB247" s="250"/>
    </row>
    <row r="248" spans="1:33" ht="14.4" customHeight="1">
      <c r="A248" s="212">
        <v>1</v>
      </c>
      <c r="B248" s="220" t="s">
        <v>302</v>
      </c>
      <c r="C248" s="12" t="s">
        <v>27</v>
      </c>
      <c r="D248" s="74">
        <v>2101763.89</v>
      </c>
      <c r="E248" s="33">
        <v>2798393531.3405004</v>
      </c>
      <c r="F248" s="24">
        <f t="shared" ref="F248" si="220">(E248/$E$244)</f>
        <v>1.8582256392294327E-2</v>
      </c>
      <c r="G248" s="75">
        <v>1.0695361109999999</v>
      </c>
      <c r="H248" s="32">
        <v>1424.03385499095</v>
      </c>
      <c r="I248" s="75">
        <v>1.0695361109999999</v>
      </c>
      <c r="J248" s="32">
        <v>1424.03385499095</v>
      </c>
      <c r="K248" s="25">
        <v>67</v>
      </c>
      <c r="L248" s="52">
        <v>9.7999999999999997E-3</v>
      </c>
      <c r="M248" s="52">
        <v>4.4400000000000002E-2</v>
      </c>
      <c r="N248" s="75">
        <v>2021237.17</v>
      </c>
      <c r="O248" s="33">
        <f>N248*1328.44</f>
        <v>2685092306.1148</v>
      </c>
      <c r="P248" s="24">
        <f t="shared" ref="P248:P254" si="221">(O248/$O$255)</f>
        <v>4.9524876924964462E-2</v>
      </c>
      <c r="Q248" s="75">
        <v>1.069036111</v>
      </c>
      <c r="R248" s="32">
        <f>Q248*1328.44</f>
        <v>1420.15033129684</v>
      </c>
      <c r="S248" s="75">
        <v>1.069036111</v>
      </c>
      <c r="T248" s="32">
        <f>S248*1328.44</f>
        <v>1420.15033129684</v>
      </c>
      <c r="U248" s="25">
        <v>67</v>
      </c>
      <c r="V248" s="52">
        <v>-2.4400000000000002E-2</v>
      </c>
      <c r="W248" s="52">
        <v>4.2599999999999999E-2</v>
      </c>
      <c r="X248" s="20">
        <f t="shared" ref="X248" si="222">((O248-E248)/E248)</f>
        <v>-4.0487952804631543E-2</v>
      </c>
      <c r="Y248" s="20">
        <f t="shared" ref="Y248" si="223">((T248-J248)/J248)</f>
        <v>-2.7271287690942112E-3</v>
      </c>
      <c r="Z248" s="20">
        <f t="shared" ref="Z248" si="224">((U248-K248)/K248)</f>
        <v>0</v>
      </c>
      <c r="AA248" s="20">
        <f t="shared" ref="AA248" si="225">V248-L248</f>
        <v>-3.4200000000000001E-2</v>
      </c>
      <c r="AB248" s="21">
        <f t="shared" ref="AB248" si="226">W248-M248</f>
        <v>-1.800000000000003E-3</v>
      </c>
    </row>
    <row r="249" spans="1:33" ht="14.4" customHeight="1">
      <c r="A249" s="212">
        <v>2</v>
      </c>
      <c r="B249" s="220" t="s">
        <v>303</v>
      </c>
      <c r="C249" s="12" t="s">
        <v>227</v>
      </c>
      <c r="D249" s="116" t="s">
        <v>23</v>
      </c>
      <c r="E249" s="33">
        <v>15792879309.57</v>
      </c>
      <c r="F249" s="24">
        <f t="shared" ref="F249" si="227">(E249/$E$244)</f>
        <v>0.10486992955648085</v>
      </c>
      <c r="G249" s="116" t="s">
        <v>23</v>
      </c>
      <c r="H249" s="32">
        <v>123.2</v>
      </c>
      <c r="I249" s="116" t="s">
        <v>23</v>
      </c>
      <c r="J249" s="32">
        <v>123.2</v>
      </c>
      <c r="K249" s="25">
        <v>11</v>
      </c>
      <c r="L249" s="52">
        <v>2.0142098813396821E-3</v>
      </c>
      <c r="M249" s="52">
        <v>2.839347147780825</v>
      </c>
      <c r="N249" s="116" t="s">
        <v>23</v>
      </c>
      <c r="O249" s="33">
        <v>15824715698.119999</v>
      </c>
      <c r="P249" s="24">
        <f t="shared" si="221"/>
        <v>0.29187715280296905</v>
      </c>
      <c r="Q249" s="116" t="s">
        <v>23</v>
      </c>
      <c r="R249" s="32">
        <v>123.2</v>
      </c>
      <c r="S249" s="116" t="s">
        <v>23</v>
      </c>
      <c r="T249" s="32">
        <v>123.2</v>
      </c>
      <c r="U249" s="25">
        <v>11</v>
      </c>
      <c r="V249" s="26">
        <v>2.0142098813396821E-3</v>
      </c>
      <c r="W249" s="26">
        <v>2.8470867717707971</v>
      </c>
      <c r="X249" s="20">
        <f t="shared" ref="X249" si="228">((O249-E249)/E249)</f>
        <v>2.0158698060022129E-3</v>
      </c>
      <c r="Y249" s="20">
        <f t="shared" ref="Y249" si="229">((T249-J249)/J249)</f>
        <v>0</v>
      </c>
      <c r="Z249" s="20">
        <f t="shared" ref="Z249" si="230">((U249-K249)/K249)</f>
        <v>0</v>
      </c>
      <c r="AA249" s="20">
        <f t="shared" ref="AA249" si="231">V249-L249</f>
        <v>0</v>
      </c>
      <c r="AB249" s="21">
        <f t="shared" ref="AB249" si="232">W249-M249</f>
        <v>7.7396239899720776E-3</v>
      </c>
      <c r="AD249" s="10"/>
      <c r="AE249" s="117"/>
      <c r="AG249" s="10"/>
    </row>
    <row r="250" spans="1:33" ht="14.4" customHeight="1">
      <c r="A250" s="212">
        <v>3</v>
      </c>
      <c r="B250" s="220" t="s">
        <v>304</v>
      </c>
      <c r="C250" s="12" t="s">
        <v>37</v>
      </c>
      <c r="D250" s="116" t="s">
        <v>23</v>
      </c>
      <c r="E250" s="33">
        <v>32647699306.380001</v>
      </c>
      <c r="F250" s="24">
        <f>(E250/$E$244)</f>
        <v>0.21679149566897182</v>
      </c>
      <c r="G250" s="116" t="s">
        <v>23</v>
      </c>
      <c r="H250" s="32">
        <v>1.1259999999999999</v>
      </c>
      <c r="I250" s="116" t="s">
        <v>23</v>
      </c>
      <c r="J250" s="32">
        <v>1.1259999999999999</v>
      </c>
      <c r="K250" s="25">
        <v>57</v>
      </c>
      <c r="L250" s="52">
        <v>6.5500000000000003E-2</v>
      </c>
      <c r="M250" s="52">
        <v>0.17710000000000001</v>
      </c>
      <c r="N250" s="116" t="s">
        <v>23</v>
      </c>
      <c r="O250" s="77">
        <v>32757391812.77</v>
      </c>
      <c r="P250" s="24">
        <f t="shared" si="221"/>
        <v>0.60418995436982637</v>
      </c>
      <c r="Q250" s="116" t="s">
        <v>23</v>
      </c>
      <c r="R250" s="32">
        <v>1.1339999999999999</v>
      </c>
      <c r="S250" s="116" t="s">
        <v>23</v>
      </c>
      <c r="T250" s="32">
        <v>1.1339999999999999</v>
      </c>
      <c r="U250" s="25">
        <v>57</v>
      </c>
      <c r="V250" s="52">
        <v>6.9099999999999995E-2</v>
      </c>
      <c r="W250" s="52">
        <v>0.17519999999999999</v>
      </c>
      <c r="X250" s="20">
        <f>((O250-E250)/E250)</f>
        <v>3.3598847306389925E-3</v>
      </c>
      <c r="Y250" s="20">
        <f>((T250-J250)/J250)</f>
        <v>7.1047957371225649E-3</v>
      </c>
      <c r="Z250" s="20">
        <f>((U250-K250)/K250)</f>
        <v>0</v>
      </c>
      <c r="AA250" s="20">
        <f>V250-L250</f>
        <v>3.5999999999999921E-3</v>
      </c>
      <c r="AB250" s="21">
        <f>W250-M250</f>
        <v>-1.9000000000000128E-3</v>
      </c>
      <c r="AD250" s="93"/>
      <c r="AE250" s="117"/>
      <c r="AG250" s="93"/>
    </row>
    <row r="251" spans="1:33" ht="14.4" customHeight="1">
      <c r="A251" s="212">
        <v>4</v>
      </c>
      <c r="B251" s="220" t="s">
        <v>305</v>
      </c>
      <c r="C251" s="12" t="s">
        <v>39</v>
      </c>
      <c r="D251" s="74">
        <v>928768.54</v>
      </c>
      <c r="E251" s="33">
        <v>1239209424.4950001</v>
      </c>
      <c r="F251" s="24">
        <f>(E251/$E$244)</f>
        <v>8.2287594621057239E-3</v>
      </c>
      <c r="G251" s="32">
        <v>113.35</v>
      </c>
      <c r="H251" s="32">
        <v>151237.23749999999</v>
      </c>
      <c r="I251" s="32">
        <v>113.35</v>
      </c>
      <c r="J251" s="32">
        <v>151237.23749999999</v>
      </c>
      <c r="K251" s="25">
        <v>18</v>
      </c>
      <c r="L251" s="52">
        <v>1.1999999999999999E-3</v>
      </c>
      <c r="M251" s="58">
        <v>1.4E-2</v>
      </c>
      <c r="N251" s="75">
        <v>928768.54</v>
      </c>
      <c r="O251" s="33">
        <f>N251*1334.25</f>
        <v>1239209424.4950001</v>
      </c>
      <c r="P251" s="24">
        <f t="shared" si="221"/>
        <v>2.2856456030434506E-2</v>
      </c>
      <c r="Q251" s="32">
        <v>113.39</v>
      </c>
      <c r="R251" s="32">
        <f>Q251*1330.57</f>
        <v>150873.33229999998</v>
      </c>
      <c r="S251" s="32">
        <v>113.39</v>
      </c>
      <c r="T251" s="32">
        <f>S251*1330.57</f>
        <v>150873.33229999998</v>
      </c>
      <c r="U251" s="25">
        <v>18</v>
      </c>
      <c r="V251" s="52">
        <v>1.1999999999999999E-3</v>
      </c>
      <c r="W251" s="58">
        <v>1.4E-2</v>
      </c>
      <c r="X251" s="20">
        <f t="shared" ref="X251" si="233">((O251-E251)/E251)</f>
        <v>0</v>
      </c>
      <c r="Y251" s="20">
        <f t="shared" ref="Y251" si="234">((T251-J251)/J251)</f>
        <v>-2.4061878279151216E-3</v>
      </c>
      <c r="Z251" s="20">
        <f t="shared" ref="Z251:Z252" si="235">((U251-K251)/K251)</f>
        <v>0</v>
      </c>
      <c r="AA251" s="20">
        <f t="shared" ref="AA251:AA252" si="236">V251-L251</f>
        <v>0</v>
      </c>
      <c r="AB251" s="21">
        <f t="shared" ref="AB251:AB252" si="237">W251-M251</f>
        <v>0</v>
      </c>
      <c r="AD251" s="30"/>
    </row>
    <row r="252" spans="1:33" ht="14.4" customHeight="1">
      <c r="A252" s="212">
        <v>5</v>
      </c>
      <c r="B252" s="220" t="s">
        <v>355</v>
      </c>
      <c r="C252" s="12" t="s">
        <v>49</v>
      </c>
      <c r="D252" s="75">
        <v>0</v>
      </c>
      <c r="E252" s="77">
        <v>0</v>
      </c>
      <c r="F252" s="24">
        <f>(E252/$E$244)</f>
        <v>0</v>
      </c>
      <c r="G252" s="32">
        <v>0</v>
      </c>
      <c r="H252" s="32">
        <v>0</v>
      </c>
      <c r="I252" s="32">
        <v>0</v>
      </c>
      <c r="J252" s="32">
        <v>0</v>
      </c>
      <c r="K252" s="25">
        <v>0</v>
      </c>
      <c r="L252" s="52">
        <v>0</v>
      </c>
      <c r="M252" s="58">
        <v>0</v>
      </c>
      <c r="N252" s="204" t="s">
        <v>23</v>
      </c>
      <c r="O252" s="77">
        <v>309268624.66000003</v>
      </c>
      <c r="P252" s="24">
        <f t="shared" si="221"/>
        <v>5.70426965887134E-3</v>
      </c>
      <c r="Q252" s="192" t="s">
        <v>23</v>
      </c>
      <c r="R252" s="32">
        <v>98.024921000000006</v>
      </c>
      <c r="S252" s="192" t="s">
        <v>23</v>
      </c>
      <c r="T252" s="32">
        <v>98.249559000000005</v>
      </c>
      <c r="U252" s="25">
        <v>4</v>
      </c>
      <c r="V252" s="52">
        <v>-2.8199999999999999E-2</v>
      </c>
      <c r="W252" s="58">
        <v>-1.9800000000000002E-2</v>
      </c>
      <c r="X252" s="20" t="e">
        <f t="shared" ref="X252" si="238">((O252-E252)/E252)</f>
        <v>#DIV/0!</v>
      </c>
      <c r="Y252" s="20" t="e">
        <f t="shared" ref="Y252" si="239">((T252-J252)/J252)</f>
        <v>#DIV/0!</v>
      </c>
      <c r="Z252" s="20" t="e">
        <f t="shared" si="235"/>
        <v>#DIV/0!</v>
      </c>
      <c r="AA252" s="20">
        <f t="shared" si="236"/>
        <v>-2.8199999999999999E-2</v>
      </c>
      <c r="AB252" s="21">
        <f t="shared" si="237"/>
        <v>-1.9800000000000002E-2</v>
      </c>
      <c r="AD252" s="30"/>
    </row>
    <row r="253" spans="1:33" ht="14.4" customHeight="1">
      <c r="A253" s="212">
        <v>6</v>
      </c>
      <c r="B253" s="220" t="s">
        <v>306</v>
      </c>
      <c r="C253" s="12" t="s">
        <v>58</v>
      </c>
      <c r="D253" s="116" t="s">
        <v>23</v>
      </c>
      <c r="E253" s="33">
        <v>525965286.81999999</v>
      </c>
      <c r="F253" s="24">
        <f t="shared" ref="F253" si="240">(E253/$E$244)</f>
        <v>3.4925830494090858E-3</v>
      </c>
      <c r="G253" s="116" t="s">
        <v>23</v>
      </c>
      <c r="H253" s="32">
        <v>1.50963</v>
      </c>
      <c r="I253" s="116" t="s">
        <v>23</v>
      </c>
      <c r="J253" s="32">
        <v>1.50963</v>
      </c>
      <c r="K253" s="25">
        <v>74</v>
      </c>
      <c r="L253" s="52">
        <v>1.7500000000000002E-2</v>
      </c>
      <c r="M253" s="52">
        <v>0.41720000000000002</v>
      </c>
      <c r="N253" s="206" t="s">
        <v>23</v>
      </c>
      <c r="O253" s="205">
        <v>546987963.91999996</v>
      </c>
      <c r="P253" s="24">
        <f t="shared" si="221"/>
        <v>1.0088856733484938E-2</v>
      </c>
      <c r="Q253" s="116" t="s">
        <v>23</v>
      </c>
      <c r="R253" s="32">
        <v>1.5323500000000001</v>
      </c>
      <c r="S253" s="116" t="s">
        <v>23</v>
      </c>
      <c r="T253" s="32">
        <v>1.5323500000000001</v>
      </c>
      <c r="U253" s="25">
        <v>77</v>
      </c>
      <c r="V253" s="52">
        <v>1.49E-2</v>
      </c>
      <c r="W253" s="52">
        <v>0.4385</v>
      </c>
      <c r="X253" s="20">
        <f t="shared" ref="X253:X255" si="241">((O253-E253)/E253)</f>
        <v>3.9969704516249781E-2</v>
      </c>
      <c r="Y253" s="20">
        <f t="shared" ref="Y253" si="242">((T253-J253)/J253)</f>
        <v>1.5050045375356924E-2</v>
      </c>
      <c r="Z253" s="20">
        <f t="shared" ref="Z253" si="243">((U253-K253)/K253)</f>
        <v>4.0540540540540543E-2</v>
      </c>
      <c r="AA253" s="20">
        <f t="shared" ref="AA253" si="244">V253-L253</f>
        <v>-2.6000000000000016E-3</v>
      </c>
      <c r="AB253" s="21">
        <f t="shared" ref="AB253" si="245">W253-M253</f>
        <v>2.1299999999999986E-2</v>
      </c>
      <c r="AD253" s="100"/>
    </row>
    <row r="254" spans="1:33" ht="14.4" customHeight="1">
      <c r="A254" s="212">
        <v>7</v>
      </c>
      <c r="B254" s="220" t="s">
        <v>307</v>
      </c>
      <c r="C254" s="12" t="s">
        <v>135</v>
      </c>
      <c r="D254" s="74">
        <v>643912.11</v>
      </c>
      <c r="E254" s="33">
        <v>857177539.39469707</v>
      </c>
      <c r="F254" s="24">
        <v>0</v>
      </c>
      <c r="G254" s="75">
        <v>10.004899999999999</v>
      </c>
      <c r="H254" s="32">
        <v>13318.54989323</v>
      </c>
      <c r="I254" s="75">
        <v>10.004899999999999</v>
      </c>
      <c r="J254" s="32">
        <v>13318.54989323</v>
      </c>
      <c r="K254" s="25">
        <v>13</v>
      </c>
      <c r="L254" s="52">
        <v>-2.9999999999999997E-4</v>
      </c>
      <c r="M254" s="52">
        <v>5.0000000000000001E-4</v>
      </c>
      <c r="N254" s="75">
        <v>642622.62</v>
      </c>
      <c r="O254" s="33">
        <f>N254*C277</f>
        <v>854375641.48215592</v>
      </c>
      <c r="P254" s="24">
        <f t="shared" si="221"/>
        <v>1.5758433479449351E-2</v>
      </c>
      <c r="Q254" s="75">
        <v>9.9847999999999999</v>
      </c>
      <c r="R254" s="32">
        <f>Q254*C277</f>
        <v>13274.929390239999</v>
      </c>
      <c r="S254" s="75">
        <v>9.9847999999999999</v>
      </c>
      <c r="T254" s="32">
        <f>S254*C277</f>
        <v>13274.929390239999</v>
      </c>
      <c r="U254" s="25">
        <v>14</v>
      </c>
      <c r="V254" s="52">
        <v>-2.0090155823645484E-3</v>
      </c>
      <c r="W254" s="52">
        <v>-1.5199999999999658E-3</v>
      </c>
      <c r="X254" s="20">
        <f t="shared" ref="X254" si="246">((O254-E254)/E254)</f>
        <v>-3.2687486358073895E-3</v>
      </c>
      <c r="Y254" s="20">
        <f t="shared" ref="Y254" si="247">((T254-J254)/J254)</f>
        <v>-3.2751690942100244E-3</v>
      </c>
      <c r="Z254" s="20">
        <f t="shared" ref="Z254" si="248">((U254-K254)/K254)</f>
        <v>7.6923076923076927E-2</v>
      </c>
      <c r="AA254" s="20">
        <f t="shared" ref="AA254" si="249">V254-L254</f>
        <v>-1.7090155823645484E-3</v>
      </c>
      <c r="AB254" s="21">
        <f t="shared" ref="AB254" si="250">W254-M254</f>
        <v>-2.0199999999999658E-3</v>
      </c>
    </row>
    <row r="255" spans="1:33" ht="14.4" customHeight="1">
      <c r="A255" s="107"/>
      <c r="B255" s="118"/>
      <c r="C255" s="118" t="s">
        <v>63</v>
      </c>
      <c r="D255" s="118"/>
      <c r="E255" s="118">
        <f>SUM(E248:E254)</f>
        <v>53861324398.000198</v>
      </c>
      <c r="F255" s="118"/>
      <c r="G255" s="118"/>
      <c r="H255" s="118"/>
      <c r="I255" s="118"/>
      <c r="J255" s="118"/>
      <c r="K255" s="118">
        <f>SUM(K248:K254)</f>
        <v>240</v>
      </c>
      <c r="L255" s="118"/>
      <c r="M255" s="118"/>
      <c r="N255" s="118"/>
      <c r="O255" s="118">
        <f>SUM(O248:O254)</f>
        <v>54217041471.561958</v>
      </c>
      <c r="P255" s="118"/>
      <c r="Q255" s="118"/>
      <c r="R255" s="118"/>
      <c r="S255" s="118"/>
      <c r="T255" s="118"/>
      <c r="U255" s="118">
        <f>SUM(U248:U254)</f>
        <v>248</v>
      </c>
      <c r="V255" s="118"/>
      <c r="W255" s="118"/>
      <c r="X255" s="115">
        <f t="shared" si="241"/>
        <v>6.6043135317884472E-3</v>
      </c>
      <c r="Y255" s="118"/>
      <c r="Z255" s="118"/>
      <c r="AA255" s="118"/>
      <c r="AB255" s="118"/>
    </row>
    <row r="256" spans="1:33" ht="6" customHeight="1">
      <c r="B256" s="42"/>
      <c r="C256" s="86"/>
      <c r="D256" s="86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0"/>
    </row>
    <row r="257" spans="1:32" ht="15.6">
      <c r="A257" s="11"/>
      <c r="B257" s="250"/>
      <c r="C257" s="250"/>
      <c r="D257" s="250"/>
      <c r="E257" s="250"/>
      <c r="F257" s="250"/>
      <c r="G257" s="250"/>
      <c r="H257" s="250"/>
      <c r="I257" s="250"/>
      <c r="J257" s="250"/>
      <c r="K257" s="250"/>
      <c r="L257" s="250"/>
      <c r="M257" s="250"/>
      <c r="N257" s="250"/>
      <c r="O257" s="250"/>
      <c r="P257" s="250"/>
      <c r="Q257" s="250"/>
      <c r="R257" s="250"/>
      <c r="S257" s="250"/>
      <c r="T257" s="250"/>
      <c r="U257" s="250"/>
      <c r="V257" s="250"/>
      <c r="W257" s="250"/>
      <c r="X257" s="250"/>
      <c r="Y257" s="250"/>
      <c r="Z257" s="250"/>
      <c r="AA257" s="250"/>
      <c r="AB257" s="250"/>
    </row>
    <row r="258" spans="1:32">
      <c r="A258" s="212">
        <v>1</v>
      </c>
      <c r="B258" s="220" t="s">
        <v>308</v>
      </c>
      <c r="C258" s="12" t="s">
        <v>309</v>
      </c>
      <c r="D258" s="116" t="s">
        <v>23</v>
      </c>
      <c r="E258" s="77">
        <v>134212405047.46001</v>
      </c>
      <c r="F258" s="24">
        <f>(E258/$E$260)</f>
        <v>0.90881741749123868</v>
      </c>
      <c r="G258" s="116" t="s">
        <v>23</v>
      </c>
      <c r="H258" s="59">
        <v>147.69999999999999</v>
      </c>
      <c r="I258" s="116" t="s">
        <v>23</v>
      </c>
      <c r="J258" s="59">
        <v>147.69999999999999</v>
      </c>
      <c r="K258" s="25">
        <v>9296</v>
      </c>
      <c r="L258" s="52">
        <v>0</v>
      </c>
      <c r="M258" s="52">
        <v>0.45129999999999998</v>
      </c>
      <c r="N258" s="116" t="s">
        <v>23</v>
      </c>
      <c r="O258" s="77">
        <v>134212405047.46001</v>
      </c>
      <c r="P258" s="24">
        <f>(O258/$O$260)</f>
        <v>0.90856872990211712</v>
      </c>
      <c r="Q258" s="116" t="s">
        <v>23</v>
      </c>
      <c r="R258" s="59">
        <v>147.69999999999999</v>
      </c>
      <c r="S258" s="116" t="s">
        <v>23</v>
      </c>
      <c r="T258" s="59">
        <v>147.69999999999999</v>
      </c>
      <c r="U258" s="25">
        <v>9296</v>
      </c>
      <c r="V258" s="26">
        <v>0</v>
      </c>
      <c r="W258" s="26">
        <v>0.45129999999999998</v>
      </c>
      <c r="X258" s="20">
        <f>((O258-E258)/E258)</f>
        <v>0</v>
      </c>
      <c r="Y258" s="20">
        <f>((T258-J258)/J258)</f>
        <v>0</v>
      </c>
      <c r="Z258" s="20">
        <f>((U258-K258)/K258)</f>
        <v>0</v>
      </c>
      <c r="AA258" s="20">
        <f>V258-L258</f>
        <v>0</v>
      </c>
      <c r="AB258" s="21">
        <f>W258-M258</f>
        <v>0</v>
      </c>
    </row>
    <row r="259" spans="1:32" ht="14.4" customHeight="1">
      <c r="A259" s="212">
        <v>2</v>
      </c>
      <c r="B259" s="220" t="s">
        <v>311</v>
      </c>
      <c r="C259" s="12" t="s">
        <v>58</v>
      </c>
      <c r="D259" s="116" t="s">
        <v>23</v>
      </c>
      <c r="E259" s="77">
        <v>13465668088.450001</v>
      </c>
      <c r="F259" s="24">
        <f>(E259/$E$260)</f>
        <v>9.1182582508761309E-2</v>
      </c>
      <c r="G259" s="116" t="s">
        <v>23</v>
      </c>
      <c r="H259" s="35">
        <v>1000000</v>
      </c>
      <c r="I259" s="116" t="s">
        <v>23</v>
      </c>
      <c r="J259" s="35">
        <v>1000000</v>
      </c>
      <c r="K259" s="25">
        <v>26</v>
      </c>
      <c r="L259" s="52">
        <v>0.17480000000000001</v>
      </c>
      <c r="M259" s="52">
        <v>0.17480000000000001</v>
      </c>
      <c r="N259" s="116" t="s">
        <v>23</v>
      </c>
      <c r="O259" s="77">
        <v>13506089580.809999</v>
      </c>
      <c r="P259" s="24">
        <f>(O259/$O$260)</f>
        <v>9.1431270097882753E-2</v>
      </c>
      <c r="Q259" s="116" t="s">
        <v>23</v>
      </c>
      <c r="R259" s="35">
        <v>1000000</v>
      </c>
      <c r="S259" s="116" t="s">
        <v>23</v>
      </c>
      <c r="T259" s="35">
        <v>1000000</v>
      </c>
      <c r="U259" s="25">
        <v>26</v>
      </c>
      <c r="V259" s="52">
        <v>0.17480000000000001</v>
      </c>
      <c r="W259" s="52">
        <v>0.17480000000000001</v>
      </c>
      <c r="X259" s="20">
        <f>((O259-E259)/E259)</f>
        <v>3.0018185577193684E-3</v>
      </c>
      <c r="Y259" s="20">
        <f>((T259-J259)/J259)</f>
        <v>0</v>
      </c>
      <c r="Z259" s="20">
        <f>((U259-K259)/K259)</f>
        <v>0</v>
      </c>
      <c r="AA259" s="20">
        <f>V259-L259</f>
        <v>0</v>
      </c>
      <c r="AB259" s="21">
        <f>W259-M259</f>
        <v>0</v>
      </c>
    </row>
    <row r="260" spans="1:32" ht="15" customHeight="1">
      <c r="A260" s="107"/>
      <c r="B260" s="108"/>
      <c r="C260" s="109" t="s">
        <v>312</v>
      </c>
      <c r="D260" s="109"/>
      <c r="E260" s="118">
        <f>SUM(E258:E259)</f>
        <v>147678073135.91</v>
      </c>
      <c r="F260" s="119"/>
      <c r="G260" s="119"/>
      <c r="H260" s="120"/>
      <c r="I260" s="120"/>
      <c r="J260" s="120"/>
      <c r="K260" s="118">
        <f>SUM(K258:K259)</f>
        <v>9322</v>
      </c>
      <c r="L260" s="121"/>
      <c r="M260" s="121"/>
      <c r="N260" s="121"/>
      <c r="O260" s="118">
        <f>SUM(O258:O259)</f>
        <v>147718494628.27002</v>
      </c>
      <c r="P260" s="119"/>
      <c r="Q260" s="119"/>
      <c r="R260" s="120"/>
      <c r="S260" s="120"/>
      <c r="T260" s="120"/>
      <c r="U260" s="118">
        <f>SUM(U258:U259)</f>
        <v>9322</v>
      </c>
      <c r="V260" s="121"/>
      <c r="W260" s="118"/>
      <c r="X260" s="115">
        <f>((O260-E260)/E260)</f>
        <v>2.7371356831569341E-4</v>
      </c>
      <c r="Y260" s="122"/>
      <c r="Z260" s="122"/>
      <c r="AA260" s="115"/>
      <c r="AB260" s="123"/>
    </row>
    <row r="261" spans="1:32" ht="4.5" customHeight="1"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  <c r="AA261" s="251"/>
      <c r="AB261" s="251"/>
    </row>
    <row r="262" spans="1:32" ht="15.6">
      <c r="A262" s="11"/>
      <c r="B262" s="250"/>
      <c r="C262" s="250"/>
      <c r="D262" s="250"/>
      <c r="E262" s="250"/>
      <c r="F262" s="250"/>
      <c r="G262" s="250"/>
      <c r="H262" s="250"/>
      <c r="I262" s="250"/>
      <c r="J262" s="250"/>
      <c r="K262" s="250"/>
      <c r="L262" s="250"/>
      <c r="M262" s="250"/>
      <c r="N262" s="250"/>
      <c r="O262" s="250"/>
      <c r="P262" s="250"/>
      <c r="Q262" s="250"/>
      <c r="R262" s="250"/>
      <c r="S262" s="250"/>
      <c r="T262" s="250"/>
      <c r="U262" s="250"/>
      <c r="V262" s="250"/>
      <c r="W262" s="250"/>
      <c r="X262" s="250"/>
      <c r="Y262" s="250"/>
      <c r="Z262" s="250"/>
      <c r="AA262" s="250"/>
      <c r="AB262" s="250"/>
      <c r="AD262" s="195"/>
      <c r="AE262" s="196"/>
      <c r="AF262" s="216"/>
    </row>
    <row r="263" spans="1:32">
      <c r="A263" s="212">
        <v>1</v>
      </c>
      <c r="B263" s="220" t="s">
        <v>313</v>
      </c>
      <c r="C263" s="12" t="s">
        <v>103</v>
      </c>
      <c r="D263" s="116" t="s">
        <v>23</v>
      </c>
      <c r="E263" s="124">
        <v>2422685921.6900001</v>
      </c>
      <c r="F263" s="125">
        <f t="shared" ref="F263:F274" si="251">(E263/$E$275)</f>
        <v>7.2997364404515763E-2</v>
      </c>
      <c r="G263" s="116" t="s">
        <v>23</v>
      </c>
      <c r="H263" s="126">
        <v>591.70473396</v>
      </c>
      <c r="I263" s="116" t="s">
        <v>23</v>
      </c>
      <c r="J263" s="126">
        <v>591.70473396</v>
      </c>
      <c r="K263" s="127">
        <v>2463</v>
      </c>
      <c r="L263" s="226">
        <v>1.3899999999999999E-2</v>
      </c>
      <c r="M263" s="226">
        <v>0.67659999999999998</v>
      </c>
      <c r="N263" s="116" t="s">
        <v>23</v>
      </c>
      <c r="O263" s="124">
        <v>2443295692.21</v>
      </c>
      <c r="P263" s="125">
        <f t="shared" ref="P263:P274" si="252">(O263/$O$275)</f>
        <v>7.2402559829443519E-2</v>
      </c>
      <c r="Q263" s="116" t="s">
        <v>23</v>
      </c>
      <c r="R263" s="126">
        <v>596.73836157999995</v>
      </c>
      <c r="S263" s="116" t="s">
        <v>23</v>
      </c>
      <c r="T263" s="126">
        <v>596.73836157999995</v>
      </c>
      <c r="U263" s="127">
        <v>2467</v>
      </c>
      <c r="V263" s="48">
        <v>8.5000000000000006E-3</v>
      </c>
      <c r="W263" s="48">
        <v>0.69089999999999996</v>
      </c>
      <c r="X263" s="20">
        <f>((O263-E263)/E263)</f>
        <v>8.5069923160420082E-3</v>
      </c>
      <c r="Y263" s="20">
        <f>((T263-J263)/J263)</f>
        <v>8.5069923073156067E-3</v>
      </c>
      <c r="Z263" s="20">
        <f>((U263-K263)/K263)</f>
        <v>1.6240357287860333E-3</v>
      </c>
      <c r="AA263" s="20">
        <f>V263-L263</f>
        <v>-5.3999999999999986E-3</v>
      </c>
      <c r="AB263" s="21">
        <f>W263-M263</f>
        <v>1.4299999999999979E-2</v>
      </c>
      <c r="AD263" s="197"/>
      <c r="AE263" s="128"/>
      <c r="AF263" s="217"/>
    </row>
    <row r="264" spans="1:32">
      <c r="A264" s="223">
        <v>2</v>
      </c>
      <c r="B264" s="220" t="s">
        <v>314</v>
      </c>
      <c r="C264" s="12" t="s">
        <v>276</v>
      </c>
      <c r="D264" s="116" t="s">
        <v>23</v>
      </c>
      <c r="E264" s="124">
        <v>3441626627.9899998</v>
      </c>
      <c r="F264" s="125">
        <f t="shared" si="251"/>
        <v>0.10369882074207118</v>
      </c>
      <c r="G264" s="116" t="s">
        <v>23</v>
      </c>
      <c r="H264" s="35">
        <v>97.890577742230533</v>
      </c>
      <c r="I264" s="116" t="s">
        <v>23</v>
      </c>
      <c r="J264" s="35">
        <v>108.19484908351797</v>
      </c>
      <c r="K264" s="127">
        <v>3702</v>
      </c>
      <c r="L264" s="226">
        <v>3.6742115665152349E-2</v>
      </c>
      <c r="M264" s="226">
        <v>0.66943394463078043</v>
      </c>
      <c r="N264" s="116" t="s">
        <v>23</v>
      </c>
      <c r="O264" s="124">
        <v>3452743248.5299993</v>
      </c>
      <c r="P264" s="125">
        <f t="shared" si="252"/>
        <v>0.10231567567709449</v>
      </c>
      <c r="Q264" s="116" t="s">
        <v>23</v>
      </c>
      <c r="R264" s="35">
        <v>98.206769045014937</v>
      </c>
      <c r="S264" s="116" t="s">
        <v>23</v>
      </c>
      <c r="T264" s="35">
        <v>108.54432368133232</v>
      </c>
      <c r="U264" s="127">
        <v>3606</v>
      </c>
      <c r="V264" s="48">
        <v>4.0090842864074674E-2</v>
      </c>
      <c r="W264" s="48">
        <v>4.0090842864074716E-2</v>
      </c>
      <c r="X264" s="20">
        <f t="shared" ref="X264:X275" si="253">((O264-E264)/E264)</f>
        <v>3.2300483874660984E-3</v>
      </c>
      <c r="Y264" s="20">
        <f t="shared" ref="Y264:Y275" si="254">((T264-J264)/J264)</f>
        <v>3.2300483874660503E-3</v>
      </c>
      <c r="Z264" s="20">
        <f t="shared" ref="Z264:Z275" si="255">((U264-K264)/K264)</f>
        <v>-2.5931928687196109E-2</v>
      </c>
      <c r="AA264" s="20">
        <f t="shared" ref="AA264:AA275" si="256">V264-L264</f>
        <v>3.3487271989223258E-3</v>
      </c>
      <c r="AB264" s="21">
        <f t="shared" ref="AB264:AB275" si="257">W264-M264</f>
        <v>-0.62934310176670571</v>
      </c>
      <c r="AD264" s="197"/>
      <c r="AE264" s="128"/>
      <c r="AF264" s="199"/>
    </row>
    <row r="265" spans="1:32">
      <c r="A265" s="223">
        <v>3</v>
      </c>
      <c r="B265" s="220" t="s">
        <v>315</v>
      </c>
      <c r="C265" s="12" t="s">
        <v>49</v>
      </c>
      <c r="D265" s="116" t="s">
        <v>23</v>
      </c>
      <c r="E265" s="124">
        <v>808605097.20000005</v>
      </c>
      <c r="F265" s="125">
        <f t="shared" si="251"/>
        <v>2.4363884897833692E-2</v>
      </c>
      <c r="G265" s="116" t="s">
        <v>23</v>
      </c>
      <c r="H265" s="35">
        <v>59.885584000000001</v>
      </c>
      <c r="I265" s="116" t="s">
        <v>23</v>
      </c>
      <c r="J265" s="35">
        <v>60.204728000000003</v>
      </c>
      <c r="K265" s="127">
        <v>1847</v>
      </c>
      <c r="L265" s="226">
        <v>6.9999999999999999E-4</v>
      </c>
      <c r="M265" s="226">
        <v>0.66639999999999999</v>
      </c>
      <c r="N265" s="116" t="s">
        <v>23</v>
      </c>
      <c r="O265" s="124">
        <v>841176470.36000001</v>
      </c>
      <c r="P265" s="125">
        <f t="shared" si="252"/>
        <v>2.4926712684240026E-2</v>
      </c>
      <c r="Q265" s="116" t="s">
        <v>23</v>
      </c>
      <c r="R265" s="35">
        <v>62.297832</v>
      </c>
      <c r="S265" s="116" t="s">
        <v>23</v>
      </c>
      <c r="T265" s="35">
        <v>62.629300000000001</v>
      </c>
      <c r="U265" s="127">
        <v>1831</v>
      </c>
      <c r="V265" s="48">
        <v>4.0300000000000002E-2</v>
      </c>
      <c r="W265" s="48">
        <v>0.5353</v>
      </c>
      <c r="X265" s="20">
        <f t="shared" si="253"/>
        <v>4.0280939698236623E-2</v>
      </c>
      <c r="Y265" s="20">
        <f t="shared" si="254"/>
        <v>4.0272119492010622E-2</v>
      </c>
      <c r="Z265" s="20">
        <f t="shared" si="255"/>
        <v>-8.6626962642122364E-3</v>
      </c>
      <c r="AA265" s="20">
        <f t="shared" si="256"/>
        <v>3.9600000000000003E-2</v>
      </c>
      <c r="AB265" s="21">
        <f t="shared" si="257"/>
        <v>-0.13109999999999999</v>
      </c>
      <c r="AD265" s="197"/>
      <c r="AE265" s="128"/>
      <c r="AF265" s="199"/>
    </row>
    <row r="266" spans="1:32">
      <c r="A266" s="223">
        <v>4</v>
      </c>
      <c r="B266" s="220" t="s">
        <v>316</v>
      </c>
      <c r="C266" s="12" t="s">
        <v>49</v>
      </c>
      <c r="D266" s="116" t="s">
        <v>23</v>
      </c>
      <c r="E266" s="124">
        <v>1622537720.27</v>
      </c>
      <c r="F266" s="125">
        <f t="shared" si="251"/>
        <v>4.8888292191007675E-2</v>
      </c>
      <c r="G266" s="116" t="s">
        <v>23</v>
      </c>
      <c r="H266" s="35">
        <v>137.782264</v>
      </c>
      <c r="I266" s="116" t="s">
        <v>23</v>
      </c>
      <c r="J266" s="35">
        <v>138.39487199999999</v>
      </c>
      <c r="K266" s="127">
        <v>1472</v>
      </c>
      <c r="L266" s="226">
        <v>7.1999999999999998E-3</v>
      </c>
      <c r="M266" s="226">
        <v>0.65390000000000004</v>
      </c>
      <c r="N266" s="116" t="s">
        <v>23</v>
      </c>
      <c r="O266" s="124">
        <v>1693523290.3299999</v>
      </c>
      <c r="P266" s="125">
        <f t="shared" si="252"/>
        <v>5.0184438069289211E-2</v>
      </c>
      <c r="Q266" s="116" t="s">
        <v>23</v>
      </c>
      <c r="R266" s="35">
        <v>143.81019900000001</v>
      </c>
      <c r="S266" s="116" t="s">
        <v>23</v>
      </c>
      <c r="T266" s="35">
        <v>144.451042</v>
      </c>
      <c r="U266" s="127">
        <v>1469</v>
      </c>
      <c r="V266" s="48">
        <v>4.3700000000000003E-2</v>
      </c>
      <c r="W266" s="48">
        <v>0.72629999999999995</v>
      </c>
      <c r="X266" s="20">
        <f t="shared" si="253"/>
        <v>4.3749719450705604E-2</v>
      </c>
      <c r="Y266" s="20">
        <f t="shared" si="254"/>
        <v>4.376007515654199E-2</v>
      </c>
      <c r="Z266" s="20">
        <f t="shared" si="255"/>
        <v>-2.0380434782608695E-3</v>
      </c>
      <c r="AA266" s="20">
        <f t="shared" si="256"/>
        <v>3.6500000000000005E-2</v>
      </c>
      <c r="AB266" s="21">
        <f t="shared" si="257"/>
        <v>7.2399999999999909E-2</v>
      </c>
      <c r="AD266" s="197"/>
      <c r="AE266" s="128"/>
      <c r="AF266" s="199"/>
    </row>
    <row r="267" spans="1:32">
      <c r="A267" s="223">
        <v>5</v>
      </c>
      <c r="B267" s="220" t="s">
        <v>317</v>
      </c>
      <c r="C267" s="12" t="s">
        <v>318</v>
      </c>
      <c r="D267" s="116" t="s">
        <v>23</v>
      </c>
      <c r="E267" s="124">
        <v>1938697825.6400001</v>
      </c>
      <c r="F267" s="125">
        <f t="shared" si="251"/>
        <v>5.8414435970208241E-2</v>
      </c>
      <c r="G267" s="116" t="s">
        <v>23</v>
      </c>
      <c r="H267" s="35">
        <v>52240</v>
      </c>
      <c r="I267" s="116" t="s">
        <v>23</v>
      </c>
      <c r="J267" s="35">
        <v>56700</v>
      </c>
      <c r="K267" s="127">
        <v>1263</v>
      </c>
      <c r="L267" s="226">
        <v>-6.0000000000000001E-3</v>
      </c>
      <c r="M267" s="226">
        <v>-0.08</v>
      </c>
      <c r="N267" s="116" t="s">
        <v>23</v>
      </c>
      <c r="O267" s="124">
        <v>1896051290.6500001</v>
      </c>
      <c r="P267" s="125">
        <f t="shared" si="252"/>
        <v>5.6185981683948047E-2</v>
      </c>
      <c r="Q267" s="116" t="s">
        <v>23</v>
      </c>
      <c r="R267" s="35">
        <v>43939</v>
      </c>
      <c r="S267" s="116" t="s">
        <v>23</v>
      </c>
      <c r="T267" s="35">
        <v>54209</v>
      </c>
      <c r="U267" s="127">
        <v>1263</v>
      </c>
      <c r="V267" s="48">
        <v>-2.1999999999999999E-2</v>
      </c>
      <c r="W267" s="48">
        <v>-0.1</v>
      </c>
      <c r="X267" s="20">
        <f t="shared" si="253"/>
        <v>-2.1997515252755596E-2</v>
      </c>
      <c r="Y267" s="20">
        <f t="shared" si="254"/>
        <v>-4.3932980599647266E-2</v>
      </c>
      <c r="Z267" s="20">
        <f t="shared" si="255"/>
        <v>0</v>
      </c>
      <c r="AA267" s="20">
        <f t="shared" si="256"/>
        <v>-1.6E-2</v>
      </c>
      <c r="AB267" s="21">
        <f t="shared" si="257"/>
        <v>-2.0000000000000004E-2</v>
      </c>
      <c r="AD267" s="197"/>
      <c r="AE267" s="128"/>
      <c r="AF267" s="199"/>
    </row>
    <row r="268" spans="1:32">
      <c r="A268" s="223">
        <v>6</v>
      </c>
      <c r="B268" s="220" t="s">
        <v>319</v>
      </c>
      <c r="C268" s="12" t="s">
        <v>320</v>
      </c>
      <c r="D268" s="116" t="s">
        <v>23</v>
      </c>
      <c r="E268" s="124">
        <v>1950683474.96</v>
      </c>
      <c r="F268" s="125">
        <f t="shared" si="251"/>
        <v>5.8775572675219705E-2</v>
      </c>
      <c r="G268" s="116" t="s">
        <v>23</v>
      </c>
      <c r="H268" s="35">
        <v>2904</v>
      </c>
      <c r="I268" s="116" t="s">
        <v>23</v>
      </c>
      <c r="J268" s="35">
        <v>2904</v>
      </c>
      <c r="K268" s="127">
        <v>2256</v>
      </c>
      <c r="L268" s="226">
        <v>3.49E-2</v>
      </c>
      <c r="M268" s="226">
        <v>0.82909999999999995</v>
      </c>
      <c r="N268" s="116" t="s">
        <v>23</v>
      </c>
      <c r="O268" s="124">
        <v>2029369322.5999999</v>
      </c>
      <c r="P268" s="125">
        <f t="shared" si="252"/>
        <v>6.0136615581997704E-2</v>
      </c>
      <c r="Q268" s="116" t="s">
        <v>23</v>
      </c>
      <c r="R268" s="35">
        <v>2561.4699999999998</v>
      </c>
      <c r="S268" s="116" t="s">
        <v>23</v>
      </c>
      <c r="T268" s="35">
        <v>2561.4699999999998</v>
      </c>
      <c r="U268" s="127">
        <v>2256</v>
      </c>
      <c r="V268" s="48">
        <v>1.6899999999999998E-2</v>
      </c>
      <c r="W268" s="48">
        <v>0.31090000000000001</v>
      </c>
      <c r="X268" s="20">
        <f t="shared" si="253"/>
        <v>4.0337578418053376E-2</v>
      </c>
      <c r="Y268" s="20">
        <f t="shared" si="254"/>
        <v>-0.11795110192837473</v>
      </c>
      <c r="Z268" s="20">
        <f t="shared" si="255"/>
        <v>0</v>
      </c>
      <c r="AA268" s="20">
        <f t="shared" si="256"/>
        <v>-1.8000000000000002E-2</v>
      </c>
      <c r="AB268" s="21">
        <f t="shared" si="257"/>
        <v>-0.51819999999999999</v>
      </c>
      <c r="AD268" s="197"/>
      <c r="AE268" s="128"/>
      <c r="AF268" s="199"/>
    </row>
    <row r="269" spans="1:32">
      <c r="A269" s="223">
        <v>7</v>
      </c>
      <c r="B269" s="220" t="s">
        <v>321</v>
      </c>
      <c r="C269" s="12" t="s">
        <v>320</v>
      </c>
      <c r="D269" s="116" t="s">
        <v>23</v>
      </c>
      <c r="E269" s="124">
        <v>2397734368.7800002</v>
      </c>
      <c r="F269" s="125">
        <f t="shared" si="251"/>
        <v>7.2245555189824298E-2</v>
      </c>
      <c r="G269" s="116" t="s">
        <v>23</v>
      </c>
      <c r="H269" s="209">
        <v>1270.5</v>
      </c>
      <c r="I269" s="210" t="s">
        <v>23</v>
      </c>
      <c r="J269" s="209">
        <v>1270.5</v>
      </c>
      <c r="K269" s="208">
        <v>10553</v>
      </c>
      <c r="L269" s="226">
        <v>2.8000000000000001E-2</v>
      </c>
      <c r="M269" s="226">
        <v>0.48620000000000002</v>
      </c>
      <c r="N269" s="116" t="s">
        <v>23</v>
      </c>
      <c r="O269" s="124">
        <v>2564911062.2399998</v>
      </c>
      <c r="P269" s="125">
        <f t="shared" si="252"/>
        <v>7.6006406933521398E-2</v>
      </c>
      <c r="Q269" s="116" t="s">
        <v>23</v>
      </c>
      <c r="R269" s="209">
        <v>1514.99</v>
      </c>
      <c r="S269" s="210" t="s">
        <v>23</v>
      </c>
      <c r="T269" s="209">
        <v>1514.99</v>
      </c>
      <c r="U269" s="208">
        <v>10553</v>
      </c>
      <c r="V269" s="48">
        <v>8.2000000000000007E-3</v>
      </c>
      <c r="W269" s="48">
        <v>0.42099999999999999</v>
      </c>
      <c r="X269" s="20">
        <f t="shared" si="253"/>
        <v>6.972277481473535E-2</v>
      </c>
      <c r="Y269" s="20">
        <f t="shared" si="254"/>
        <v>0.19243604879968518</v>
      </c>
      <c r="Z269" s="20">
        <f t="shared" si="255"/>
        <v>0</v>
      </c>
      <c r="AA269" s="20">
        <f t="shared" si="256"/>
        <v>-1.9799999999999998E-2</v>
      </c>
      <c r="AB269" s="21">
        <f t="shared" si="257"/>
        <v>-6.5200000000000036E-2</v>
      </c>
      <c r="AD269" s="197"/>
      <c r="AE269" s="128"/>
      <c r="AF269" s="199"/>
    </row>
    <row r="270" spans="1:32">
      <c r="A270" s="223">
        <v>8</v>
      </c>
      <c r="B270" s="220" t="s">
        <v>322</v>
      </c>
      <c r="C270" s="12" t="s">
        <v>323</v>
      </c>
      <c r="D270" s="116" t="s">
        <v>23</v>
      </c>
      <c r="E270" s="124">
        <v>618310793.30999994</v>
      </c>
      <c r="F270" s="125">
        <f t="shared" si="251"/>
        <v>1.8630173185226709E-2</v>
      </c>
      <c r="G270" s="116" t="s">
        <v>23</v>
      </c>
      <c r="H270" s="35">
        <v>40.64</v>
      </c>
      <c r="I270" s="116" t="s">
        <v>23</v>
      </c>
      <c r="J270" s="35">
        <v>40.74</v>
      </c>
      <c r="K270" s="127">
        <v>5046</v>
      </c>
      <c r="L270" s="226">
        <v>8.8000000000000005E-3</v>
      </c>
      <c r="M270" s="226">
        <v>0.1482</v>
      </c>
      <c r="N270" s="116" t="s">
        <v>23</v>
      </c>
      <c r="O270" s="124">
        <v>622105870.26999998</v>
      </c>
      <c r="P270" s="125">
        <f t="shared" si="252"/>
        <v>1.8434959647364843E-2</v>
      </c>
      <c r="Q270" s="116" t="s">
        <v>23</v>
      </c>
      <c r="R270" s="35">
        <v>40.89</v>
      </c>
      <c r="S270" s="116" t="s">
        <v>23</v>
      </c>
      <c r="T270" s="35">
        <v>40.99</v>
      </c>
      <c r="U270" s="127">
        <v>5046</v>
      </c>
      <c r="V270" s="48">
        <v>9.4200000000000006E-2</v>
      </c>
      <c r="W270" s="48">
        <v>0.25640000000000002</v>
      </c>
      <c r="X270" s="20">
        <f t="shared" si="253"/>
        <v>6.1378145118312953E-3</v>
      </c>
      <c r="Y270" s="20">
        <f t="shared" si="254"/>
        <v>6.136475208640157E-3</v>
      </c>
      <c r="Z270" s="20">
        <f t="shared" si="255"/>
        <v>0</v>
      </c>
      <c r="AA270" s="20">
        <f t="shared" si="256"/>
        <v>8.5400000000000004E-2</v>
      </c>
      <c r="AB270" s="21">
        <f t="shared" si="257"/>
        <v>0.10820000000000002</v>
      </c>
      <c r="AD270" s="197"/>
      <c r="AE270" s="128"/>
      <c r="AF270" s="199"/>
    </row>
    <row r="271" spans="1:32">
      <c r="A271" s="223">
        <v>9</v>
      </c>
      <c r="B271" s="220" t="s">
        <v>324</v>
      </c>
      <c r="C271" s="12" t="s">
        <v>323</v>
      </c>
      <c r="D271" s="116" t="s">
        <v>23</v>
      </c>
      <c r="E271" s="129">
        <v>2375995572.8099999</v>
      </c>
      <c r="F271" s="125">
        <f t="shared" si="251"/>
        <v>7.1590548778580301E-2</v>
      </c>
      <c r="G271" s="116" t="s">
        <v>23</v>
      </c>
      <c r="H271" s="35">
        <v>26.36</v>
      </c>
      <c r="I271" s="116" t="s">
        <v>23</v>
      </c>
      <c r="J271" s="35">
        <v>26.46</v>
      </c>
      <c r="K271" s="127">
        <v>6422</v>
      </c>
      <c r="L271" s="226">
        <v>1.7500000000000002E-2</v>
      </c>
      <c r="M271" s="226">
        <v>0.70050000000000001</v>
      </c>
      <c r="N271" s="116" t="s">
        <v>23</v>
      </c>
      <c r="O271" s="129">
        <v>2446478551.8699999</v>
      </c>
      <c r="P271" s="125">
        <f t="shared" si="252"/>
        <v>7.2496878002923953E-2</v>
      </c>
      <c r="Q271" s="116" t="s">
        <v>23</v>
      </c>
      <c r="R271" s="35">
        <v>27.27</v>
      </c>
      <c r="S271" s="116" t="s">
        <v>23</v>
      </c>
      <c r="T271" s="35">
        <v>26.46</v>
      </c>
      <c r="U271" s="127">
        <v>6422</v>
      </c>
      <c r="V271" s="48">
        <v>5.6599999999999998E-2</v>
      </c>
      <c r="W271" s="48">
        <v>0.70050000000000001</v>
      </c>
      <c r="X271" s="20">
        <f t="shared" si="253"/>
        <v>2.9664608750361598E-2</v>
      </c>
      <c r="Y271" s="20">
        <f t="shared" si="254"/>
        <v>0</v>
      </c>
      <c r="Z271" s="20">
        <f t="shared" si="255"/>
        <v>0</v>
      </c>
      <c r="AA271" s="20">
        <f t="shared" si="256"/>
        <v>3.9099999999999996E-2</v>
      </c>
      <c r="AB271" s="21">
        <f t="shared" si="257"/>
        <v>0</v>
      </c>
      <c r="AD271" s="197"/>
      <c r="AE271" s="128"/>
      <c r="AF271" s="199"/>
    </row>
    <row r="272" spans="1:32" ht="15" customHeight="1">
      <c r="A272" s="223">
        <v>10</v>
      </c>
      <c r="B272" s="220" t="s">
        <v>325</v>
      </c>
      <c r="C272" s="12" t="s">
        <v>323</v>
      </c>
      <c r="D272" s="116" t="s">
        <v>23</v>
      </c>
      <c r="E272" s="124">
        <v>456999417.63</v>
      </c>
      <c r="F272" s="125">
        <f t="shared" si="251"/>
        <v>1.3769739082859628E-2</v>
      </c>
      <c r="G272" s="116" t="s">
        <v>23</v>
      </c>
      <c r="H272" s="35">
        <v>147.69999999999999</v>
      </c>
      <c r="I272" s="116" t="s">
        <v>23</v>
      </c>
      <c r="J272" s="35">
        <v>149.69999999999999</v>
      </c>
      <c r="K272" s="127">
        <v>2668</v>
      </c>
      <c r="L272" s="226">
        <v>0.11849999999999999</v>
      </c>
      <c r="M272" s="226">
        <v>4.36E-2</v>
      </c>
      <c r="N272" s="116" t="s">
        <v>23</v>
      </c>
      <c r="O272" s="124">
        <v>468141064.10000002</v>
      </c>
      <c r="P272" s="125">
        <f t="shared" si="252"/>
        <v>1.387249668969104E-2</v>
      </c>
      <c r="Q272" s="116" t="s">
        <v>23</v>
      </c>
      <c r="R272" s="35">
        <v>151.33000000000001</v>
      </c>
      <c r="S272" s="116" t="s">
        <v>23</v>
      </c>
      <c r="T272" s="35">
        <v>151.33000000000001</v>
      </c>
      <c r="U272" s="127">
        <v>2668</v>
      </c>
      <c r="V272" s="48">
        <v>-4.1999999999999997E-3</v>
      </c>
      <c r="W272" s="48">
        <v>3.9300000000000002E-2</v>
      </c>
      <c r="X272" s="20">
        <f t="shared" si="253"/>
        <v>2.4380001462103895E-2</v>
      </c>
      <c r="Y272" s="20">
        <f t="shared" si="254"/>
        <v>1.0888443553774375E-2</v>
      </c>
      <c r="Z272" s="20">
        <f t="shared" si="255"/>
        <v>0</v>
      </c>
      <c r="AA272" s="20">
        <f t="shared" si="256"/>
        <v>-0.12269999999999999</v>
      </c>
      <c r="AB272" s="21">
        <f t="shared" si="257"/>
        <v>-4.2999999999999983E-3</v>
      </c>
      <c r="AD272" s="197"/>
      <c r="AE272" s="198"/>
      <c r="AF272" s="217"/>
    </row>
    <row r="273" spans="1:32">
      <c r="A273" s="212">
        <v>11</v>
      </c>
      <c r="B273" s="220" t="s">
        <v>326</v>
      </c>
      <c r="C273" s="12" t="s">
        <v>323</v>
      </c>
      <c r="D273" s="116" t="s">
        <v>23</v>
      </c>
      <c r="E273" s="124">
        <v>14552942967.6</v>
      </c>
      <c r="F273" s="125">
        <f t="shared" si="251"/>
        <v>0.43849120988121404</v>
      </c>
      <c r="G273" s="116" t="s">
        <v>23</v>
      </c>
      <c r="H273" s="35">
        <v>92.21</v>
      </c>
      <c r="I273" s="116" t="s">
        <v>23</v>
      </c>
      <c r="J273" s="35">
        <v>92.41</v>
      </c>
      <c r="K273" s="127">
        <v>8491</v>
      </c>
      <c r="L273" s="226">
        <v>-1E-3</v>
      </c>
      <c r="M273" s="226">
        <v>0.60819999999999996</v>
      </c>
      <c r="N273" s="116" t="s">
        <v>23</v>
      </c>
      <c r="O273" s="124">
        <v>14677933824.07</v>
      </c>
      <c r="P273" s="125">
        <f t="shared" si="252"/>
        <v>0.43495348731556666</v>
      </c>
      <c r="Q273" s="116" t="s">
        <v>23</v>
      </c>
      <c r="R273" s="35">
        <v>93.22</v>
      </c>
      <c r="S273" s="116" t="s">
        <v>23</v>
      </c>
      <c r="T273" s="35">
        <v>92.41</v>
      </c>
      <c r="U273" s="127">
        <v>8491</v>
      </c>
      <c r="V273" s="48">
        <v>4.8599999999999997E-2</v>
      </c>
      <c r="W273" s="48">
        <v>0.60819999999999996</v>
      </c>
      <c r="X273" s="20">
        <f t="shared" si="253"/>
        <v>8.5886996704565653E-3</v>
      </c>
      <c r="Y273" s="20">
        <f t="shared" si="254"/>
        <v>0</v>
      </c>
      <c r="Z273" s="20">
        <f t="shared" si="255"/>
        <v>0</v>
      </c>
      <c r="AA273" s="20">
        <f t="shared" si="256"/>
        <v>4.9599999999999998E-2</v>
      </c>
      <c r="AB273" s="21">
        <f t="shared" si="257"/>
        <v>0</v>
      </c>
      <c r="AD273" s="197"/>
      <c r="AE273" s="198"/>
      <c r="AF273" s="199"/>
    </row>
    <row r="274" spans="1:32">
      <c r="A274" s="212">
        <v>12</v>
      </c>
      <c r="B274" s="220" t="s">
        <v>327</v>
      </c>
      <c r="C274" s="12" t="s">
        <v>323</v>
      </c>
      <c r="D274" s="116" t="s">
        <v>23</v>
      </c>
      <c r="E274" s="129">
        <v>601856837</v>
      </c>
      <c r="F274" s="125">
        <f t="shared" si="251"/>
        <v>1.8134403001438627E-2</v>
      </c>
      <c r="G274" s="116" t="s">
        <v>23</v>
      </c>
      <c r="H274" s="35">
        <v>102.97</v>
      </c>
      <c r="I274" s="116" t="s">
        <v>23</v>
      </c>
      <c r="J274" s="35">
        <v>103.17</v>
      </c>
      <c r="K274" s="127">
        <v>4336</v>
      </c>
      <c r="L274" s="226">
        <v>0.15770000000000001</v>
      </c>
      <c r="M274" s="226">
        <v>0.81410000000000005</v>
      </c>
      <c r="N274" s="116" t="s">
        <v>23</v>
      </c>
      <c r="O274" s="129">
        <v>610255233.26999998</v>
      </c>
      <c r="P274" s="125">
        <f t="shared" si="252"/>
        <v>1.8083787884919083E-2</v>
      </c>
      <c r="Q274" s="116" t="s">
        <v>23</v>
      </c>
      <c r="R274" s="35">
        <v>104.58</v>
      </c>
      <c r="S274" s="116" t="s">
        <v>23</v>
      </c>
      <c r="T274" s="35">
        <v>104.78</v>
      </c>
      <c r="U274" s="127">
        <v>4336</v>
      </c>
      <c r="V274" s="48">
        <v>-4.0399999999999998E-2</v>
      </c>
      <c r="W274" s="48">
        <v>0.84240000000000004</v>
      </c>
      <c r="X274" s="20">
        <f t="shared" si="253"/>
        <v>1.3954142835466338E-2</v>
      </c>
      <c r="Y274" s="20">
        <f t="shared" si="254"/>
        <v>1.5605311621595419E-2</v>
      </c>
      <c r="Z274" s="20">
        <f t="shared" si="255"/>
        <v>0</v>
      </c>
      <c r="AA274" s="20">
        <f t="shared" si="256"/>
        <v>-0.1981</v>
      </c>
      <c r="AB274" s="21">
        <f t="shared" si="257"/>
        <v>2.8299999999999992E-2</v>
      </c>
      <c r="AD274" s="197"/>
      <c r="AE274" s="128"/>
      <c r="AF274" s="217"/>
    </row>
    <row r="275" spans="1:32">
      <c r="A275" s="221"/>
      <c r="B275" s="221"/>
      <c r="C275" s="130" t="s">
        <v>328</v>
      </c>
      <c r="D275" s="131"/>
      <c r="E275" s="118">
        <f>SUM(E263:E274)</f>
        <v>33188676624.880005</v>
      </c>
      <c r="F275" s="119"/>
      <c r="G275" s="119"/>
      <c r="H275" s="119"/>
      <c r="I275" s="119"/>
      <c r="J275" s="120"/>
      <c r="K275" s="118">
        <f>SUM(K263:K274)</f>
        <v>50519</v>
      </c>
      <c r="L275" s="121"/>
      <c r="M275" s="121"/>
      <c r="N275" s="121"/>
      <c r="O275" s="118">
        <f>SUM(O263:O274)</f>
        <v>33745984920.5</v>
      </c>
      <c r="P275" s="119"/>
      <c r="Q275" s="119"/>
      <c r="R275" s="119"/>
      <c r="S275" s="119"/>
      <c r="T275" s="120"/>
      <c r="U275" s="118">
        <f>SUM(U263:U274)</f>
        <v>50408</v>
      </c>
      <c r="V275" s="121"/>
      <c r="W275" s="121"/>
      <c r="X275" s="20">
        <f t="shared" si="253"/>
        <v>1.6792121660018436E-2</v>
      </c>
      <c r="Y275" s="20" t="e">
        <f t="shared" si="254"/>
        <v>#DIV/0!</v>
      </c>
      <c r="Z275" s="20">
        <f t="shared" si="255"/>
        <v>-2.1971931352560421E-3</v>
      </c>
      <c r="AA275" s="20">
        <f t="shared" si="256"/>
        <v>0</v>
      </c>
      <c r="AB275" s="21">
        <f t="shared" si="257"/>
        <v>0</v>
      </c>
      <c r="AD275" s="199"/>
      <c r="AE275" s="199"/>
      <c r="AF275" s="218"/>
    </row>
    <row r="276" spans="1:32">
      <c r="A276" s="132"/>
      <c r="B276" s="132"/>
      <c r="C276" s="133" t="s">
        <v>329</v>
      </c>
      <c r="D276" s="134"/>
      <c r="E276" s="135">
        <f>SUM(E245,E255,E260,E275)</f>
        <v>9823329252066.9277</v>
      </c>
      <c r="F276" s="136"/>
      <c r="G276" s="136"/>
      <c r="H276" s="136"/>
      <c r="I276" s="136"/>
      <c r="J276" s="137"/>
      <c r="K276" s="135">
        <f>SUM(K245,K255,K260,K275)</f>
        <v>1632859</v>
      </c>
      <c r="L276" s="138"/>
      <c r="M276" s="138"/>
      <c r="N276" s="138"/>
      <c r="O276" s="135">
        <f>SUM(O245,O255,O260,O275)</f>
        <v>9892731658571.1699</v>
      </c>
      <c r="P276" s="136"/>
      <c r="Q276" s="136"/>
      <c r="R276" s="136"/>
      <c r="S276" s="136"/>
      <c r="T276" s="135"/>
      <c r="U276" s="135">
        <f>SUM(U245,U255,U260,U275)</f>
        <v>1643221</v>
      </c>
      <c r="V276" s="139"/>
      <c r="W276" s="135"/>
      <c r="X276" s="140"/>
      <c r="Y276" s="141"/>
      <c r="Z276" s="141"/>
      <c r="AA276" s="142"/>
      <c r="AB276" s="142"/>
      <c r="AF276" s="71"/>
    </row>
    <row r="277" spans="1:32">
      <c r="A277" s="143"/>
      <c r="B277" s="143" t="s">
        <v>352</v>
      </c>
      <c r="C277" s="144">
        <v>1329.5137999999999</v>
      </c>
      <c r="D277" s="145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</row>
    <row r="278" spans="1:32">
      <c r="B278" s="84"/>
    </row>
    <row r="279" spans="1:32">
      <c r="B279" s="84"/>
      <c r="D279" s="146"/>
      <c r="E279" s="117"/>
      <c r="O279" s="117"/>
    </row>
    <row r="280" spans="1:32" ht="15">
      <c r="B280" s="147"/>
      <c r="C280" s="148"/>
      <c r="D280" s="148"/>
      <c r="E280" s="149"/>
      <c r="H280" s="150"/>
      <c r="I280" s="150"/>
      <c r="J280" s="150"/>
      <c r="L280" s="151"/>
      <c r="M280" s="152"/>
      <c r="N280" s="152"/>
    </row>
    <row r="281" spans="1:32">
      <c r="C281" s="84"/>
      <c r="D281" s="84"/>
    </row>
    <row r="282" spans="1:32">
      <c r="O282" s="100"/>
    </row>
    <row r="283" spans="1:32">
      <c r="B283" s="146"/>
    </row>
    <row r="284" spans="1:32">
      <c r="O284" s="30"/>
    </row>
  </sheetData>
  <sheetProtection algorithmName="SHA-512" hashValue="gckbXR26gHiBDRULTfa3r90IxnDSPFn7HAvkfCj8oRL+GAdWsAjbzXBW4QMUE+Ap0itD0D0dZ1T1SPiqSNpqXw==" saltValue="08MI1iBe9/r9iqFifKhBvg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1:AB81"/>
    <mergeCell ref="B82:AB82"/>
    <mergeCell ref="B122:AB122"/>
    <mergeCell ref="B123:AB123"/>
    <mergeCell ref="B124:AB124"/>
    <mergeCell ref="B143:AB143"/>
    <mergeCell ref="B144:AB144"/>
    <mergeCell ref="B167:AB167"/>
    <mergeCell ref="B168:AB168"/>
    <mergeCell ref="B176:AB176"/>
    <mergeCell ref="B177:AB177"/>
    <mergeCell ref="B210:AB210"/>
    <mergeCell ref="B211:AB211"/>
    <mergeCell ref="B216:AB216"/>
    <mergeCell ref="B217:AB217"/>
    <mergeCell ref="B218:AB218"/>
    <mergeCell ref="B247:AB247"/>
    <mergeCell ref="B257:AB257"/>
    <mergeCell ref="B261:AB261"/>
    <mergeCell ref="B262:AB262"/>
    <mergeCell ref="B221:AB221"/>
    <mergeCell ref="B222:AB222"/>
    <mergeCell ref="B238:AB238"/>
    <mergeCell ref="B239:AB239"/>
    <mergeCell ref="B246:AA246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1 T161" formula="1"/>
    <ignoredError sqref="Y175 Y28 Y80 Y121 Y166 Y209 Y215 Y244 Y275 Z258:Z259 X57:Z57 X150 X137:Z137 X52:Z52" evalError="1"/>
    <ignoredError sqref="V163:W16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E9" sqref="E9"/>
    </sheetView>
  </sheetViews>
  <sheetFormatPr defaultColWidth="9" defaultRowHeight="14.4"/>
  <cols>
    <col min="1" max="1" width="34" style="153" customWidth="1"/>
    <col min="2" max="2" width="15.6640625" style="153" customWidth="1"/>
    <col min="3" max="3" width="16.109375" style="153" customWidth="1"/>
    <col min="4" max="5" width="9" style="153"/>
  </cols>
  <sheetData>
    <row r="1" spans="1:8">
      <c r="A1" s="154"/>
      <c r="B1" s="154"/>
      <c r="C1" s="154"/>
      <c r="D1" s="154"/>
      <c r="E1" s="155"/>
      <c r="F1" s="153"/>
      <c r="G1" s="155"/>
      <c r="H1" s="153"/>
    </row>
    <row r="2" spans="1:8" ht="27.6">
      <c r="A2" s="240" t="s">
        <v>330</v>
      </c>
      <c r="B2" s="241" t="s">
        <v>357</v>
      </c>
      <c r="C2" s="241" t="s">
        <v>358</v>
      </c>
      <c r="D2" s="242"/>
      <c r="E2" s="155"/>
      <c r="F2" s="153"/>
      <c r="G2" s="155"/>
      <c r="H2" s="153"/>
    </row>
    <row r="3" spans="1:8">
      <c r="A3" s="243" t="s">
        <v>20</v>
      </c>
      <c r="B3" s="244">
        <f t="shared" ref="B3:C10" si="0">B13</f>
        <v>237.81038043713556</v>
      </c>
      <c r="C3" s="244">
        <f t="shared" si="0"/>
        <v>243.83605625127856</v>
      </c>
      <c r="D3" s="242"/>
      <c r="E3" s="155"/>
      <c r="F3" s="153"/>
      <c r="G3" s="155"/>
      <c r="H3" s="153"/>
    </row>
    <row r="4" spans="1:8" ht="15.6" customHeight="1">
      <c r="A4" s="240" t="s">
        <v>331</v>
      </c>
      <c r="B4" s="245">
        <f t="shared" si="0"/>
        <v>6513.6259008078268</v>
      </c>
      <c r="C4" s="245">
        <f t="shared" si="0"/>
        <v>6563.8763100932574</v>
      </c>
      <c r="D4" s="242"/>
      <c r="E4" s="155"/>
      <c r="F4" s="153"/>
      <c r="G4" s="155"/>
      <c r="H4" s="153"/>
    </row>
    <row r="5" spans="1:8" ht="16.2" customHeight="1">
      <c r="A5" s="240" t="s">
        <v>332</v>
      </c>
      <c r="B5" s="244">
        <f t="shared" si="0"/>
        <v>232.15211579896203</v>
      </c>
      <c r="C5" s="244">
        <f t="shared" si="0"/>
        <v>232.0264765740971</v>
      </c>
      <c r="D5" s="242"/>
      <c r="E5" s="155"/>
      <c r="F5" s="153"/>
      <c r="G5" s="155"/>
      <c r="H5" s="153"/>
    </row>
    <row r="6" spans="1:8">
      <c r="A6" s="240" t="s">
        <v>184</v>
      </c>
      <c r="B6" s="245">
        <f t="shared" si="0"/>
        <v>1730.5418037014326</v>
      </c>
      <c r="C6" s="245">
        <f t="shared" si="0"/>
        <v>1734.0737691582035</v>
      </c>
      <c r="D6" s="242"/>
      <c r="E6" s="155"/>
      <c r="F6" s="153"/>
      <c r="G6" s="155"/>
      <c r="H6" s="153"/>
    </row>
    <row r="7" spans="1:8">
      <c r="A7" s="240" t="s">
        <v>333</v>
      </c>
      <c r="B7" s="244">
        <f t="shared" si="0"/>
        <v>519.41473871742687</v>
      </c>
      <c r="C7" s="244">
        <f t="shared" si="0"/>
        <v>519.72845262468184</v>
      </c>
      <c r="D7" s="242"/>
      <c r="E7" s="155"/>
      <c r="F7" s="153"/>
      <c r="G7" s="155"/>
      <c r="H7" s="153"/>
    </row>
    <row r="8" spans="1:8">
      <c r="A8" s="240" t="s">
        <v>233</v>
      </c>
      <c r="B8" s="246">
        <f t="shared" si="0"/>
        <v>184.17967039801761</v>
      </c>
      <c r="C8" s="246">
        <f t="shared" si="0"/>
        <v>191.01623253379162</v>
      </c>
      <c r="D8" s="242"/>
      <c r="E8" s="155"/>
      <c r="F8" s="153"/>
      <c r="G8" s="155"/>
      <c r="H8" s="153"/>
    </row>
    <row r="9" spans="1:8">
      <c r="A9" s="240" t="s">
        <v>269</v>
      </c>
      <c r="B9" s="244">
        <f t="shared" si="0"/>
        <v>20.281641776650002</v>
      </c>
      <c r="C9" s="244">
        <f t="shared" si="0"/>
        <v>20.76935126267</v>
      </c>
      <c r="D9" s="242"/>
      <c r="E9" s="155"/>
      <c r="F9" s="153"/>
      <c r="G9" s="155"/>
      <c r="H9" s="153"/>
    </row>
    <row r="10" spans="1:8">
      <c r="A10" s="240" t="s">
        <v>334</v>
      </c>
      <c r="B10" s="244">
        <f t="shared" si="0"/>
        <v>150.59492627068343</v>
      </c>
      <c r="C10" s="244">
        <f t="shared" si="0"/>
        <v>151.72348905285983</v>
      </c>
      <c r="D10" s="242"/>
      <c r="E10" s="155"/>
      <c r="F10" s="153"/>
      <c r="G10" s="155"/>
      <c r="H10" s="153"/>
    </row>
    <row r="11" spans="1:8">
      <c r="A11" s="240" t="s">
        <v>301</v>
      </c>
      <c r="B11" s="244">
        <f>B21</f>
        <v>53.8613243980002</v>
      </c>
      <c r="C11" s="244">
        <f>C21</f>
        <v>54.217041471561956</v>
      </c>
      <c r="D11" s="242"/>
      <c r="E11" s="155"/>
      <c r="F11" s="153"/>
      <c r="G11" s="155"/>
      <c r="H11" s="153"/>
    </row>
    <row r="12" spans="1:8">
      <c r="A12" s="154"/>
      <c r="B12" s="154"/>
      <c r="C12" s="154"/>
      <c r="D12" s="154"/>
      <c r="E12" s="155"/>
      <c r="F12" s="153"/>
      <c r="G12" s="155"/>
      <c r="H12" s="153"/>
    </row>
    <row r="13" spans="1:8">
      <c r="A13" s="247" t="s">
        <v>20</v>
      </c>
      <c r="B13" s="156">
        <f>'Weekly Valuation'!E28/1000000000</f>
        <v>237.81038043713556</v>
      </c>
      <c r="C13" s="157">
        <f>'Weekly Valuation'!O28/1000000000</f>
        <v>243.83605625127856</v>
      </c>
      <c r="D13" s="154"/>
      <c r="E13" s="155"/>
      <c r="F13" s="153"/>
      <c r="G13" s="155"/>
      <c r="H13" s="153"/>
    </row>
    <row r="14" spans="1:8">
      <c r="A14" s="158" t="s">
        <v>331</v>
      </c>
      <c r="B14" s="156">
        <f>'Weekly Valuation'!E80/1000000000</f>
        <v>6513.6259008078268</v>
      </c>
      <c r="C14" s="248">
        <f>'Weekly Valuation'!O80/1000000000</f>
        <v>6563.8763100932574</v>
      </c>
      <c r="D14" s="154"/>
      <c r="E14" s="155"/>
      <c r="F14" s="153"/>
      <c r="G14" s="155"/>
      <c r="H14" s="153"/>
    </row>
    <row r="15" spans="1:8">
      <c r="A15" s="158" t="s">
        <v>332</v>
      </c>
      <c r="B15" s="156">
        <f>'Weekly Valuation'!E121/1000000000</f>
        <v>232.15211579896203</v>
      </c>
      <c r="C15" s="157">
        <f>'Weekly Valuation'!O121/1000000000</f>
        <v>232.0264765740971</v>
      </c>
      <c r="D15" s="154"/>
      <c r="E15" s="155"/>
      <c r="F15" s="153"/>
      <c r="G15" s="155"/>
      <c r="H15" s="153"/>
    </row>
    <row r="16" spans="1:8">
      <c r="A16" s="158" t="s">
        <v>184</v>
      </c>
      <c r="B16" s="156">
        <f>'Weekly Valuation'!E166/1000000000</f>
        <v>1730.5418037014326</v>
      </c>
      <c r="C16" s="248">
        <f>'Weekly Valuation'!O166/1000000000</f>
        <v>1734.0737691582035</v>
      </c>
      <c r="D16" s="154"/>
      <c r="E16" s="155"/>
      <c r="F16" s="153"/>
      <c r="G16" s="155"/>
      <c r="H16" s="153"/>
    </row>
    <row r="17" spans="1:8">
      <c r="A17" s="158" t="s">
        <v>333</v>
      </c>
      <c r="B17" s="156">
        <f>'Weekly Valuation'!E175/1000000000</f>
        <v>519.41473871742687</v>
      </c>
      <c r="C17" s="157">
        <f>'Weekly Valuation'!O175/1000000000</f>
        <v>519.72845262468184</v>
      </c>
      <c r="D17" s="154"/>
      <c r="E17" s="155"/>
      <c r="F17" s="153"/>
      <c r="G17" s="155"/>
      <c r="H17" s="153"/>
    </row>
    <row r="18" spans="1:8">
      <c r="A18" s="158" t="s">
        <v>233</v>
      </c>
      <c r="B18" s="156">
        <f>'Weekly Valuation'!E209/1000000000</f>
        <v>184.17967039801761</v>
      </c>
      <c r="C18" s="249">
        <f>'Weekly Valuation'!O209/1000000000</f>
        <v>191.01623253379162</v>
      </c>
      <c r="D18" s="154"/>
      <c r="E18" s="155"/>
      <c r="F18" s="153"/>
      <c r="G18" s="155"/>
      <c r="H18" s="153"/>
    </row>
    <row r="19" spans="1:8">
      <c r="A19" s="158" t="s">
        <v>269</v>
      </c>
      <c r="B19" s="156">
        <f>'Weekly Valuation'!E215/1000000000</f>
        <v>20.281641776650002</v>
      </c>
      <c r="C19" s="157">
        <f>'Weekly Valuation'!O215/1000000000</f>
        <v>20.76935126267</v>
      </c>
      <c r="D19" s="154"/>
      <c r="F19" s="153"/>
      <c r="G19" s="155"/>
      <c r="H19" s="153"/>
    </row>
    <row r="20" spans="1:8">
      <c r="A20" s="158" t="s">
        <v>334</v>
      </c>
      <c r="B20" s="156">
        <f>'Weekly Valuation'!E244/1000000000</f>
        <v>150.59492627068343</v>
      </c>
      <c r="C20" s="157">
        <f>'Weekly Valuation'!O244/1000000000</f>
        <v>151.72348905285983</v>
      </c>
      <c r="D20" s="154"/>
      <c r="F20" s="153"/>
      <c r="G20" s="155"/>
      <c r="H20" s="153"/>
    </row>
    <row r="21" spans="1:8">
      <c r="A21" s="158" t="s">
        <v>301</v>
      </c>
      <c r="B21" s="156">
        <f>'Weekly Valuation'!E255/1000000000</f>
        <v>53.8613243980002</v>
      </c>
      <c r="C21" s="157">
        <f>'Weekly Valuation'!O255/1000000000</f>
        <v>54.217041471561956</v>
      </c>
      <c r="D21" s="154"/>
      <c r="F21" s="153"/>
      <c r="G21" s="155"/>
      <c r="H21" s="153"/>
    </row>
    <row r="22" spans="1:8">
      <c r="A22" s="159"/>
      <c r="B22" s="154"/>
      <c r="C22" s="160"/>
      <c r="D22" s="154"/>
      <c r="F22" s="153"/>
      <c r="G22" s="155"/>
      <c r="H22" s="153"/>
    </row>
    <row r="23" spans="1:8">
      <c r="A23" s="161"/>
      <c r="B23" s="160"/>
      <c r="C23" s="162"/>
      <c r="F23" s="153"/>
      <c r="G23" s="155"/>
      <c r="H23" s="153"/>
    </row>
    <row r="24" spans="1:8">
      <c r="A24" s="161"/>
      <c r="B24" s="160"/>
      <c r="C24" s="160"/>
      <c r="F24" s="153"/>
      <c r="G24" s="155"/>
      <c r="H24" s="153"/>
    </row>
    <row r="25" spans="1:8">
      <c r="A25" s="161"/>
      <c r="B25" s="160"/>
      <c r="C25" s="160"/>
      <c r="E25" s="155"/>
      <c r="F25" s="153"/>
      <c r="G25" s="155"/>
      <c r="H25" s="153"/>
    </row>
    <row r="26" spans="1:8">
      <c r="A26" s="161"/>
      <c r="B26" s="160"/>
      <c r="C26" s="160"/>
      <c r="F26" s="153"/>
      <c r="G26" s="153"/>
      <c r="H26" s="153"/>
    </row>
    <row r="27" spans="1:8">
      <c r="A27" s="163"/>
      <c r="B27" s="164"/>
      <c r="C27" s="164"/>
      <c r="F27" s="153"/>
      <c r="G27" s="153"/>
      <c r="H27" s="153"/>
    </row>
    <row r="28" spans="1:8">
      <c r="A28" s="155"/>
      <c r="B28" s="155"/>
      <c r="C28" s="155"/>
      <c r="F28" s="153"/>
      <c r="G28" s="153"/>
      <c r="H28" s="153"/>
    </row>
    <row r="29" spans="1:8">
      <c r="A29" s="155"/>
      <c r="B29" s="155"/>
      <c r="C29" s="155"/>
      <c r="F29" s="153"/>
      <c r="G29" s="153"/>
      <c r="H29" s="153"/>
    </row>
    <row r="30" spans="1:8">
      <c r="A30" s="155"/>
      <c r="B30" s="155"/>
      <c r="C30" s="155"/>
      <c r="F30" s="153"/>
    </row>
    <row r="31" spans="1:8">
      <c r="A31" s="155"/>
      <c r="B31" s="155"/>
      <c r="C31" s="155"/>
      <c r="F31" s="153"/>
    </row>
    <row r="32" spans="1:8">
      <c r="A32" s="155"/>
      <c r="B32" s="155"/>
      <c r="C32" s="155"/>
      <c r="F32" s="153"/>
    </row>
    <row r="33" spans="1:6">
      <c r="A33" s="155"/>
      <c r="B33" s="155"/>
      <c r="C33" s="155"/>
      <c r="F33" s="153"/>
    </row>
    <row r="34" spans="1:6">
      <c r="F34" s="153"/>
    </row>
    <row r="35" spans="1:6">
      <c r="F35" s="153"/>
    </row>
    <row r="36" spans="1:6">
      <c r="F36" s="153"/>
    </row>
    <row r="37" spans="1:6">
      <c r="F37" s="153"/>
    </row>
    <row r="38" spans="1:6">
      <c r="F38" s="153"/>
    </row>
    <row r="39" spans="1:6">
      <c r="F39" s="153"/>
    </row>
    <row r="40" spans="1:6">
      <c r="F40" s="153"/>
    </row>
    <row r="41" spans="1:6">
      <c r="F41" s="153"/>
    </row>
    <row r="42" spans="1:6">
      <c r="F42" s="153"/>
    </row>
    <row r="43" spans="1:6">
      <c r="F43" s="153"/>
    </row>
    <row r="44" spans="1:6">
      <c r="F44" s="153"/>
    </row>
  </sheetData>
  <sheetProtection algorithmName="SHA-512" hashValue="oUL9cNW2MKK48+Ry+BNG7bHR4lrfQ9D56adjE4iOq6eRn2DvMsd6GjXIIOhXSOV5MViJ/YqgypCpOiIqDk8rDA==" saltValue="j5UHgK20e8xv24MPLgxax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H14" sqref="H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36" t="s">
        <v>330</v>
      </c>
      <c r="B1" s="237">
        <v>46290</v>
      </c>
      <c r="C1" s="154"/>
      <c r="D1" s="153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>
      <c r="A2" s="159" t="s">
        <v>269</v>
      </c>
      <c r="B2" s="160">
        <f>'Weekly Valuation'!O215</f>
        <v>20769351262.669998</v>
      </c>
      <c r="C2" s="154"/>
      <c r="D2" s="153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>
      <c r="A3" s="159" t="s">
        <v>301</v>
      </c>
      <c r="B3" s="160">
        <f>'Weekly Valuation'!O255</f>
        <v>54217041471.561958</v>
      </c>
      <c r="C3" s="154"/>
      <c r="D3" s="153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>
      <c r="A4" s="159" t="s">
        <v>334</v>
      </c>
      <c r="B4" s="160">
        <f>'Weekly Valuation'!O244</f>
        <v>151723489052.85983</v>
      </c>
      <c r="C4" s="154"/>
      <c r="D4" s="153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>
      <c r="A5" s="159" t="s">
        <v>233</v>
      </c>
      <c r="B5" s="162">
        <f>'Weekly Valuation'!O209</f>
        <v>191016232533.79163</v>
      </c>
      <c r="C5" s="154"/>
      <c r="D5" s="153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</row>
    <row r="6" spans="1:16">
      <c r="A6" s="159" t="s">
        <v>20</v>
      </c>
      <c r="B6" s="160">
        <f>'Weekly Valuation'!O28</f>
        <v>243836056251.27856</v>
      </c>
      <c r="C6" s="154"/>
      <c r="D6" s="153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</row>
    <row r="7" spans="1:16">
      <c r="A7" s="159" t="s">
        <v>332</v>
      </c>
      <c r="B7" s="160">
        <f>'Weekly Valuation'!O121</f>
        <v>232026476574.09711</v>
      </c>
      <c r="C7" s="154"/>
      <c r="D7" s="153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</row>
    <row r="8" spans="1:16">
      <c r="A8" s="159" t="s">
        <v>333</v>
      </c>
      <c r="B8" s="160">
        <f>'Weekly Valuation'!O175</f>
        <v>519728452624.68188</v>
      </c>
      <c r="C8" s="154"/>
      <c r="D8" s="153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</row>
    <row r="9" spans="1:16">
      <c r="A9" s="159" t="s">
        <v>184</v>
      </c>
      <c r="B9" s="238">
        <f>'Weekly Valuation'!O166</f>
        <v>1734073769158.2036</v>
      </c>
      <c r="C9" s="154"/>
      <c r="D9" s="153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</row>
    <row r="10" spans="1:16">
      <c r="A10" s="159" t="s">
        <v>331</v>
      </c>
      <c r="B10" s="238">
        <f>'Weekly Valuation'!O80</f>
        <v>6563876310093.2578</v>
      </c>
      <c r="C10" s="154"/>
      <c r="D10" s="153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</row>
    <row r="11" spans="1:16">
      <c r="A11" s="154"/>
      <c r="B11" s="154"/>
      <c r="C11" s="154"/>
      <c r="D11" s="153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</row>
    <row r="12" spans="1:16">
      <c r="A12" s="159"/>
      <c r="B12" s="239"/>
      <c r="C12" s="154"/>
      <c r="D12" s="153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</row>
    <row r="13" spans="1:16">
      <c r="A13" s="159"/>
      <c r="B13" s="154"/>
      <c r="C13" s="154"/>
      <c r="D13" s="153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</row>
    <row r="14" spans="1:16">
      <c r="A14" s="160"/>
      <c r="B14" s="160"/>
      <c r="C14" s="154"/>
      <c r="D14" s="153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</row>
    <row r="15" spans="1:16">
      <c r="A15" s="164"/>
      <c r="B15" s="164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</row>
    <row r="16" spans="1:16" ht="16.5" customHeight="1">
      <c r="A16" s="163"/>
      <c r="B16" s="219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</row>
    <row r="17" spans="1:16">
      <c r="A17" s="164"/>
      <c r="B17" s="16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</row>
    <row r="18" spans="1:16">
      <c r="A18" s="164"/>
      <c r="B18" s="164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>
      <c r="A19" s="188"/>
      <c r="B19" s="164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16">
      <c r="A20" s="188"/>
      <c r="B20" s="188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>
      <c r="A21" s="188"/>
      <c r="B21" s="188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</row>
    <row r="22" spans="1:16">
      <c r="A22" s="163"/>
      <c r="B22" s="188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16">
      <c r="A23" s="155"/>
      <c r="B23" s="188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16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</row>
    <row r="25" spans="1:16">
      <c r="A25" s="155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</row>
    <row r="26" spans="1:16">
      <c r="A26" s="155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>
      <c r="A27" s="153"/>
      <c r="B27" s="153"/>
      <c r="C27" s="153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>
      <c r="A28" s="153"/>
      <c r="B28" s="153"/>
      <c r="C28" s="153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>
      <c r="A29" s="153"/>
      <c r="B29" s="153"/>
      <c r="C29" s="153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>
      <c r="A30" s="153"/>
      <c r="B30" s="153"/>
      <c r="C30" s="153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>
      <c r="A31" s="153"/>
      <c r="B31" s="153"/>
      <c r="C31" s="153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>
      <c r="A32" s="155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7" ht="16.5" customHeight="1">
      <c r="A33" s="263"/>
      <c r="B33" s="263"/>
      <c r="C33" s="263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165"/>
    </row>
    <row r="34" spans="1:17" ht="15" customHeight="1">
      <c r="A34" s="263"/>
      <c r="B34" s="263"/>
      <c r="C34" s="263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165"/>
    </row>
    <row r="35" spans="1:17">
      <c r="A35" s="155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</row>
    <row r="36" spans="1:17">
      <c r="A36" s="155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</row>
    <row r="37" spans="1:17">
      <c r="A37" s="155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</row>
    <row r="38" spans="1:17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</row>
  </sheetData>
  <sheetProtection algorithmName="SHA-512" hashValue="yMq0OXBumXhDJCzcsOKkzRWi3kLJQbEaV4LLVaYnW9ubA3M7/E283bdOdKBuAp7Ak+i1qbZJMDzMW/h5dVBVHw==" saltValue="q6OWCilOD8D9FkkDfDgZDA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D8" sqref="D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5"/>
      <c r="L1" s="155"/>
      <c r="M1" s="155"/>
      <c r="N1" s="155"/>
      <c r="O1" s="155"/>
    </row>
    <row r="2" spans="1:15">
      <c r="A2" s="231" t="s">
        <v>335</v>
      </c>
      <c r="B2" s="232">
        <v>46241</v>
      </c>
      <c r="C2" s="232">
        <v>46248</v>
      </c>
      <c r="D2" s="232">
        <v>46255</v>
      </c>
      <c r="E2" s="232">
        <v>46262</v>
      </c>
      <c r="F2" s="232">
        <v>46269</v>
      </c>
      <c r="G2" s="232">
        <v>46276</v>
      </c>
      <c r="H2" s="232">
        <v>46283</v>
      </c>
      <c r="I2" s="232">
        <v>46290</v>
      </c>
      <c r="J2" s="153"/>
      <c r="K2" s="155"/>
      <c r="L2" s="155"/>
      <c r="M2" s="155"/>
      <c r="N2" s="155"/>
      <c r="O2" s="155"/>
    </row>
    <row r="3" spans="1:15">
      <c r="A3" s="231" t="s">
        <v>336</v>
      </c>
      <c r="B3" s="233">
        <f t="shared" ref="B3:I3" si="0">B4</f>
        <v>9473.0392209383554</v>
      </c>
      <c r="C3" s="233">
        <f t="shared" si="0"/>
        <v>9514.0087054555552</v>
      </c>
      <c r="D3" s="233">
        <f t="shared" si="0"/>
        <v>9539.1054947872126</v>
      </c>
      <c r="E3" s="233">
        <f t="shared" si="0"/>
        <v>9550.1099830201529</v>
      </c>
      <c r="F3" s="233">
        <f t="shared" si="0"/>
        <v>9587.3580026957079</v>
      </c>
      <c r="G3" s="233">
        <f t="shared" si="0"/>
        <v>9624.332327153199</v>
      </c>
      <c r="H3" s="233">
        <f t="shared" si="0"/>
        <v>9642.4625023061362</v>
      </c>
      <c r="I3" s="233">
        <f t="shared" si="0"/>
        <v>9711.2671790224013</v>
      </c>
      <c r="J3" s="153"/>
      <c r="K3" s="155"/>
      <c r="L3" s="155"/>
      <c r="M3" s="155"/>
      <c r="N3" s="155"/>
      <c r="O3" s="155"/>
    </row>
    <row r="4" spans="1:15">
      <c r="A4" s="153"/>
      <c r="B4" s="234">
        <f>'NAV Trend'!C11/1000000000</f>
        <v>9473.0392209383554</v>
      </c>
      <c r="C4" s="234">
        <f>'NAV Trend'!D11/1000000000</f>
        <v>9514.0087054555552</v>
      </c>
      <c r="D4" s="234">
        <f>'NAV Trend'!E11/1000000000</f>
        <v>9539.1054947872126</v>
      </c>
      <c r="E4" s="234">
        <f>'NAV Trend'!F11/1000000000</f>
        <v>9550.1099830201529</v>
      </c>
      <c r="F4" s="234">
        <f>'NAV Trend'!G11/1000000000</f>
        <v>9587.3580026957079</v>
      </c>
      <c r="G4" s="234">
        <f>'NAV Trend'!H11/1000000000</f>
        <v>9624.332327153199</v>
      </c>
      <c r="H4" s="235">
        <f>'NAV Trend'!I11/1000000000</f>
        <v>9642.4625023061362</v>
      </c>
      <c r="I4" s="235">
        <f>'NAV Trend'!J11/1000000000</f>
        <v>9711.2671790224013</v>
      </c>
      <c r="J4" s="153"/>
      <c r="K4" s="155"/>
      <c r="L4" s="155"/>
      <c r="M4" s="155"/>
      <c r="N4" s="155"/>
      <c r="O4" s="155"/>
    </row>
    <row r="5" spans="1:15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5"/>
      <c r="L5" s="155"/>
      <c r="M5" s="155"/>
      <c r="N5" s="155"/>
      <c r="O5" s="155"/>
    </row>
    <row r="6" spans="1:1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5"/>
      <c r="L6" s="155"/>
      <c r="M6" s="155"/>
      <c r="N6" s="155"/>
      <c r="O6" s="155"/>
    </row>
    <row r="7" spans="1:15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</row>
    <row r="8" spans="1:1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1:1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5"/>
      <c r="M9" s="155"/>
      <c r="N9" s="155"/>
      <c r="O9" s="155"/>
    </row>
    <row r="10" spans="1:1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5"/>
      <c r="M10" s="155"/>
      <c r="N10" s="155"/>
      <c r="O10" s="155"/>
    </row>
    <row r="11" spans="1:15">
      <c r="A11" s="155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</row>
    <row r="12" spans="1:15">
      <c r="A12" s="155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</row>
    <row r="13" spans="1:15">
      <c r="A13" s="155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</row>
    <row r="14" spans="1:15">
      <c r="A14" s="155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</row>
    <row r="15" spans="1:15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5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c/0zRkX2pSlMQrJvUbyBgkIinx95q+Q5QeQGOArj8vN3FUjnlg72V5HLODj3sLSsLnCzzxsb1d5Cs0HaTtgnzA==" saltValue="RpkptFbDJAw+h1YhGH+Om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7" sqref="F7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3"/>
      <c r="B1" s="153"/>
      <c r="C1" s="153"/>
      <c r="D1" s="153"/>
      <c r="E1" s="153"/>
      <c r="F1" s="153"/>
      <c r="G1" s="153"/>
      <c r="H1" s="153"/>
      <c r="I1" s="153"/>
      <c r="J1" s="155"/>
      <c r="K1" s="155"/>
      <c r="L1" s="155"/>
      <c r="M1" s="155"/>
      <c r="N1" s="155"/>
      <c r="O1" s="153"/>
      <c r="P1" s="155"/>
    </row>
    <row r="2" spans="1:16">
      <c r="A2" s="231" t="s">
        <v>335</v>
      </c>
      <c r="B2" s="232">
        <v>46241</v>
      </c>
      <c r="C2" s="232">
        <v>46248</v>
      </c>
      <c r="D2" s="232">
        <v>46255</v>
      </c>
      <c r="E2" s="232">
        <v>46262</v>
      </c>
      <c r="F2" s="232">
        <v>46269</v>
      </c>
      <c r="G2" s="232">
        <v>46276</v>
      </c>
      <c r="H2" s="232">
        <v>46283</v>
      </c>
      <c r="I2" s="232">
        <v>46290</v>
      </c>
      <c r="J2" s="155"/>
      <c r="K2" s="155"/>
      <c r="L2" s="155"/>
      <c r="M2" s="155"/>
      <c r="N2" s="155"/>
      <c r="O2" s="153"/>
      <c r="P2" s="155"/>
    </row>
    <row r="3" spans="1:16">
      <c r="A3" s="231" t="s">
        <v>337</v>
      </c>
      <c r="B3" s="233">
        <f t="shared" ref="B3:I3" si="0">B4</f>
        <v>31.9642466514</v>
      </c>
      <c r="C3" s="233">
        <f t="shared" si="0"/>
        <v>31.696141977819998</v>
      </c>
      <c r="D3" s="233">
        <f t="shared" si="0"/>
        <v>31.723704174310001</v>
      </c>
      <c r="E3" s="233">
        <f t="shared" si="0"/>
        <v>32.027778905540004</v>
      </c>
      <c r="F3" s="233">
        <f t="shared" si="0"/>
        <v>32.856494784340001</v>
      </c>
      <c r="G3" s="233">
        <f t="shared" si="0"/>
        <v>32.38875382981</v>
      </c>
      <c r="H3" s="233">
        <f t="shared" si="0"/>
        <v>33.188676624880003</v>
      </c>
      <c r="I3" s="233">
        <f t="shared" si="0"/>
        <v>33.7459849205</v>
      </c>
      <c r="J3" s="155"/>
      <c r="K3" s="155"/>
      <c r="L3" s="155"/>
      <c r="M3" s="155"/>
      <c r="N3" s="155"/>
      <c r="O3" s="153"/>
      <c r="P3" s="155"/>
    </row>
    <row r="4" spans="1:16">
      <c r="A4" s="153"/>
      <c r="B4" s="234">
        <f>'NAV Trend'!C17/1000000000</f>
        <v>31.9642466514</v>
      </c>
      <c r="C4" s="234">
        <f>'NAV Trend'!D17/1000000000</f>
        <v>31.696141977819998</v>
      </c>
      <c r="D4" s="234">
        <f>'NAV Trend'!E17/1000000000</f>
        <v>31.723704174310001</v>
      </c>
      <c r="E4" s="234">
        <f>'NAV Trend'!F17/1000000000</f>
        <v>32.027778905540004</v>
      </c>
      <c r="F4" s="234">
        <f>'NAV Trend'!G17/1000000000</f>
        <v>32.856494784340001</v>
      </c>
      <c r="G4" s="234">
        <f>'NAV Trend'!H17/1000000000</f>
        <v>32.38875382981</v>
      </c>
      <c r="H4" s="234">
        <f>'NAV Trend'!I17/1000000000</f>
        <v>33.188676624880003</v>
      </c>
      <c r="I4" s="235">
        <f>'NAV Trend'!J17/1000000000</f>
        <v>33.7459849205</v>
      </c>
      <c r="J4" s="155"/>
      <c r="K4" s="155"/>
      <c r="L4" s="155"/>
      <c r="M4" s="155"/>
      <c r="N4" s="155"/>
      <c r="O4" s="153"/>
      <c r="P4" s="155"/>
    </row>
    <row r="5" spans="1:16">
      <c r="A5" s="153"/>
      <c r="B5" s="153"/>
      <c r="C5" s="153"/>
      <c r="D5" s="153"/>
      <c r="E5" s="153"/>
      <c r="F5" s="153"/>
      <c r="G5" s="153"/>
      <c r="H5" s="153"/>
      <c r="I5" s="153"/>
      <c r="J5" s="155"/>
      <c r="K5" s="155"/>
      <c r="L5" s="155"/>
      <c r="M5" s="155"/>
      <c r="N5" s="155"/>
      <c r="O5" s="153"/>
      <c r="P5" s="155"/>
    </row>
    <row r="6" spans="1:16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3"/>
    </row>
    <row r="7" spans="1:16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3"/>
    </row>
    <row r="8" spans="1:16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3"/>
    </row>
    <row r="9" spans="1:16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3"/>
    </row>
    <row r="10" spans="1:16">
      <c r="A10" s="155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</row>
    <row r="11" spans="1:16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5"/>
      <c r="O11" s="155"/>
    </row>
    <row r="12" spans="1:16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5"/>
      <c r="O12" s="155"/>
    </row>
    <row r="13" spans="1:16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5"/>
      <c r="O13" s="155"/>
    </row>
    <row r="14" spans="1:16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5"/>
      <c r="O14" s="155"/>
    </row>
    <row r="15" spans="1:16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6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Qvz3PTyalFBjnFtkhkk9XbAkybNAT4V1Pw8MkUVsTAV6ZdyDgu2X8VOwJ/z12DY9nK7o9VBDZOzWBerxMvzkyg==" saltValue="7cvufxSLWaUTdMotrUPkH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H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6" t="s">
        <v>330</v>
      </c>
      <c r="B1" s="167">
        <v>46234</v>
      </c>
      <c r="C1" s="167">
        <v>46241</v>
      </c>
      <c r="D1" s="167">
        <v>46248</v>
      </c>
      <c r="E1" s="167">
        <v>46255</v>
      </c>
      <c r="F1" s="167">
        <v>46262</v>
      </c>
      <c r="G1" s="167">
        <v>46269</v>
      </c>
      <c r="H1" s="167">
        <v>46276</v>
      </c>
      <c r="I1" s="167">
        <v>46283</v>
      </c>
      <c r="J1" s="167">
        <v>46290</v>
      </c>
    </row>
    <row r="2" spans="1:11">
      <c r="A2" s="168" t="s">
        <v>20</v>
      </c>
      <c r="B2" s="169">
        <v>233624998694.32019</v>
      </c>
      <c r="C2" s="169">
        <v>240418021544.64868</v>
      </c>
      <c r="D2" s="169">
        <v>235546477247.46704</v>
      </c>
      <c r="E2" s="169">
        <v>231065390209.48181</v>
      </c>
      <c r="F2" s="169">
        <v>230502194117.07867</v>
      </c>
      <c r="G2" s="169">
        <v>236978280203.70749</v>
      </c>
      <c r="H2" s="169">
        <v>233751691060.56018</v>
      </c>
      <c r="I2" s="169">
        <v>237810380437.13556</v>
      </c>
      <c r="J2" s="169">
        <v>243836056251.27856</v>
      </c>
    </row>
    <row r="3" spans="1:11">
      <c r="A3" s="168" t="s">
        <v>331</v>
      </c>
      <c r="B3" s="169">
        <v>6164179726414.5693</v>
      </c>
      <c r="C3" s="169">
        <v>6317695873571.1484</v>
      </c>
      <c r="D3" s="169">
        <v>6366419032258.9531</v>
      </c>
      <c r="E3" s="169">
        <v>6414159990640.0811</v>
      </c>
      <c r="F3" s="169">
        <v>6437093349284.1436</v>
      </c>
      <c r="G3" s="169">
        <v>6477866910909.9443</v>
      </c>
      <c r="H3" s="169">
        <v>6492516641590.4814</v>
      </c>
      <c r="I3" s="169">
        <v>6513625900807.8271</v>
      </c>
      <c r="J3" s="169">
        <v>6563876310093.2578</v>
      </c>
    </row>
    <row r="4" spans="1:11">
      <c r="A4" s="168" t="s">
        <v>332</v>
      </c>
      <c r="B4" s="170">
        <v>235470566797.78436</v>
      </c>
      <c r="C4" s="170">
        <v>233630900617.31619</v>
      </c>
      <c r="D4" s="170">
        <v>232808557047.479</v>
      </c>
      <c r="E4" s="170">
        <v>232492342668.81003</v>
      </c>
      <c r="F4" s="170">
        <v>233364380828.59927</v>
      </c>
      <c r="G4" s="170">
        <v>233151339009.4201</v>
      </c>
      <c r="H4" s="170">
        <v>232839410565.72668</v>
      </c>
      <c r="I4" s="170">
        <v>232152115798.96204</v>
      </c>
      <c r="J4" s="170">
        <v>232026476574.09711</v>
      </c>
    </row>
    <row r="5" spans="1:11">
      <c r="A5" s="168" t="s">
        <v>184</v>
      </c>
      <c r="B5" s="169">
        <v>1840983211609.0078</v>
      </c>
      <c r="C5" s="169">
        <v>1807367624568.1487</v>
      </c>
      <c r="D5" s="169">
        <v>1787991095686.9766</v>
      </c>
      <c r="E5" s="169">
        <v>1770876378997.2151</v>
      </c>
      <c r="F5" s="169">
        <v>1758740281907.7664</v>
      </c>
      <c r="G5" s="169">
        <v>1735377846755.3245</v>
      </c>
      <c r="H5" s="169">
        <v>1741943515222.4077</v>
      </c>
      <c r="I5" s="169">
        <v>1730541803701.4326</v>
      </c>
      <c r="J5" s="169">
        <v>1734073769158.2036</v>
      </c>
    </row>
    <row r="6" spans="1:11">
      <c r="A6" s="168" t="s">
        <v>333</v>
      </c>
      <c r="B6" s="170">
        <v>510399385098.47247</v>
      </c>
      <c r="C6" s="170">
        <v>516172971983.63861</v>
      </c>
      <c r="D6" s="170">
        <v>515357872458.55438</v>
      </c>
      <c r="E6" s="170">
        <v>515711652357.42096</v>
      </c>
      <c r="F6" s="170">
        <v>516014856152.85748</v>
      </c>
      <c r="G6" s="170">
        <v>517066044242.48993</v>
      </c>
      <c r="H6" s="170">
        <v>519092829593.93005</v>
      </c>
      <c r="I6" s="170">
        <v>519414738717.42688</v>
      </c>
      <c r="J6" s="170">
        <v>519728452624.68188</v>
      </c>
    </row>
    <row r="7" spans="1:11">
      <c r="A7" s="168" t="s">
        <v>233</v>
      </c>
      <c r="B7" s="171">
        <v>151729930899.94</v>
      </c>
      <c r="C7" s="171">
        <v>158028617924.33823</v>
      </c>
      <c r="D7" s="171">
        <v>156056456839.63123</v>
      </c>
      <c r="E7" s="171">
        <v>155262232520.52646</v>
      </c>
      <c r="F7" s="171">
        <v>154125177966.22263</v>
      </c>
      <c r="G7" s="171">
        <v>163551916844.49368</v>
      </c>
      <c r="H7" s="171">
        <v>182215362544.89923</v>
      </c>
      <c r="I7" s="171">
        <v>184179670398.01761</v>
      </c>
      <c r="J7" s="171">
        <v>191016232533.79163</v>
      </c>
    </row>
    <row r="8" spans="1:11">
      <c r="A8" s="168" t="s">
        <v>269</v>
      </c>
      <c r="B8" s="172">
        <v>18942985724.459999</v>
      </c>
      <c r="C8" s="172">
        <v>19658399662.889999</v>
      </c>
      <c r="D8" s="172">
        <v>19214258027.82</v>
      </c>
      <c r="E8" s="172">
        <v>19211809027.200001</v>
      </c>
      <c r="F8" s="172">
        <v>19190576649.52</v>
      </c>
      <c r="G8" s="172">
        <v>19899617918.309998</v>
      </c>
      <c r="H8" s="172">
        <v>19739565781.869999</v>
      </c>
      <c r="I8" s="172">
        <v>20281641776.650002</v>
      </c>
      <c r="J8" s="172">
        <v>20769351262.669998</v>
      </c>
    </row>
    <row r="9" spans="1:11">
      <c r="A9" s="168" t="s">
        <v>334</v>
      </c>
      <c r="B9" s="172">
        <v>136086951484.06001</v>
      </c>
      <c r="C9" s="172">
        <v>147785318686.10263</v>
      </c>
      <c r="D9" s="172">
        <v>147478677239.20694</v>
      </c>
      <c r="E9" s="172">
        <v>146989321522.50595</v>
      </c>
      <c r="F9" s="172">
        <v>147585444258.20349</v>
      </c>
      <c r="G9" s="172">
        <v>149832029421.98175</v>
      </c>
      <c r="H9" s="172">
        <v>148442304481.9953</v>
      </c>
      <c r="I9" s="172">
        <v>150594926270.68344</v>
      </c>
      <c r="J9" s="172">
        <v>151723489052.85983</v>
      </c>
    </row>
    <row r="10" spans="1:11">
      <c r="A10" s="168" t="s">
        <v>301</v>
      </c>
      <c r="B10" s="172">
        <v>31540075925.065651</v>
      </c>
      <c r="C10" s="172">
        <v>32281492380.12281</v>
      </c>
      <c r="D10" s="172">
        <v>53136278649.465897</v>
      </c>
      <c r="E10" s="172">
        <v>53336376843.973526</v>
      </c>
      <c r="F10" s="172">
        <v>53493721855.760559</v>
      </c>
      <c r="G10" s="172">
        <v>53634017390.035873</v>
      </c>
      <c r="H10" s="172">
        <v>53791006311.330345</v>
      </c>
      <c r="I10" s="172">
        <v>53861324398.000198</v>
      </c>
      <c r="J10" s="172">
        <v>54217041471.561958</v>
      </c>
    </row>
    <row r="11" spans="1:11" ht="15.6">
      <c r="A11" s="173" t="s">
        <v>338</v>
      </c>
      <c r="B11" s="174">
        <f t="shared" ref="B11:J11" si="0">SUM(B2:B10)</f>
        <v>9322957832647.6816</v>
      </c>
      <c r="C11" s="174">
        <f t="shared" si="0"/>
        <v>9473039220938.3555</v>
      </c>
      <c r="D11" s="174">
        <f t="shared" si="0"/>
        <v>9514008705455.5547</v>
      </c>
      <c r="E11" s="174">
        <f t="shared" si="0"/>
        <v>9539105494787.2129</v>
      </c>
      <c r="F11" s="174">
        <f t="shared" si="0"/>
        <v>9550109983020.1523</v>
      </c>
      <c r="G11" s="174">
        <f t="shared" si="0"/>
        <v>9587358002695.707</v>
      </c>
      <c r="H11" s="174">
        <f t="shared" si="0"/>
        <v>9624332327153.1992</v>
      </c>
      <c r="I11" s="174">
        <f t="shared" si="0"/>
        <v>9642462502306.1367</v>
      </c>
      <c r="J11" s="174">
        <f t="shared" si="0"/>
        <v>9711267179022.4004</v>
      </c>
    </row>
    <row r="12" spans="1:11">
      <c r="A12" s="175"/>
      <c r="B12" s="176"/>
      <c r="C12" s="176"/>
      <c r="D12" s="176"/>
      <c r="E12" s="176"/>
      <c r="F12" s="176"/>
      <c r="G12" s="176"/>
      <c r="H12" s="176"/>
      <c r="I12" s="175"/>
      <c r="J12" s="175"/>
    </row>
    <row r="13" spans="1:11" ht="15.6">
      <c r="A13" s="177" t="s">
        <v>339</v>
      </c>
      <c r="B13" s="178" t="s">
        <v>310</v>
      </c>
      <c r="C13" s="179">
        <f>(B11+C11)/2</f>
        <v>9397998526793.0195</v>
      </c>
      <c r="D13" s="180">
        <f t="shared" ref="D13:J13" si="1">(C11+D11)/2</f>
        <v>9493523963196.9551</v>
      </c>
      <c r="E13" s="180">
        <f t="shared" si="1"/>
        <v>9526557100121.3828</v>
      </c>
      <c r="F13" s="180">
        <f t="shared" si="1"/>
        <v>9544607738903.6836</v>
      </c>
      <c r="G13" s="180">
        <f t="shared" si="1"/>
        <v>9568733992857.9297</v>
      </c>
      <c r="H13" s="180">
        <f t="shared" si="1"/>
        <v>9605845164924.4531</v>
      </c>
      <c r="I13" s="180">
        <f t="shared" si="1"/>
        <v>9633397414729.668</v>
      </c>
      <c r="J13" s="180">
        <f t="shared" si="1"/>
        <v>9676864840664.2695</v>
      </c>
    </row>
    <row r="14" spans="1:11">
      <c r="C14" s="155"/>
      <c r="D14" s="155"/>
      <c r="E14" s="155"/>
      <c r="F14" s="155"/>
      <c r="G14" s="155"/>
      <c r="H14" s="155"/>
      <c r="I14" s="155"/>
      <c r="J14" s="155"/>
      <c r="K14" s="155"/>
    </row>
    <row r="15" spans="1:11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</row>
    <row r="16" spans="1:11" ht="15.6">
      <c r="A16" s="166" t="s">
        <v>3</v>
      </c>
      <c r="B16" s="167">
        <v>46234</v>
      </c>
      <c r="C16" s="167">
        <v>46241</v>
      </c>
      <c r="D16" s="167">
        <v>46248</v>
      </c>
      <c r="E16" s="167">
        <v>46255</v>
      </c>
      <c r="F16" s="167">
        <v>46262</v>
      </c>
      <c r="G16" s="167">
        <v>46269</v>
      </c>
      <c r="H16" s="167">
        <v>46276</v>
      </c>
      <c r="I16" s="167">
        <v>46283</v>
      </c>
      <c r="J16" s="167">
        <v>46290</v>
      </c>
      <c r="K16" s="155"/>
    </row>
    <row r="17" spans="1:11">
      <c r="A17" s="181" t="s">
        <v>340</v>
      </c>
      <c r="B17" s="182">
        <v>31056126253.639996</v>
      </c>
      <c r="C17" s="182">
        <v>31964246651.400002</v>
      </c>
      <c r="D17" s="182">
        <v>31696141977.82</v>
      </c>
      <c r="E17" s="182">
        <v>31723704174.310001</v>
      </c>
      <c r="F17" s="182">
        <v>32027778905.540001</v>
      </c>
      <c r="G17" s="182">
        <v>32856494784.34</v>
      </c>
      <c r="H17" s="182">
        <v>32388753829.810001</v>
      </c>
      <c r="I17" s="182">
        <v>33188676624.880005</v>
      </c>
      <c r="J17" s="182">
        <v>33745984920.5</v>
      </c>
      <c r="K17" s="155"/>
    </row>
    <row r="18" spans="1:11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</row>
    <row r="19" spans="1:11">
      <c r="A19" s="155"/>
      <c r="B19" s="155"/>
      <c r="C19" s="183"/>
      <c r="D19" s="183"/>
      <c r="E19" s="183"/>
      <c r="F19" s="183"/>
      <c r="G19" s="183"/>
      <c r="H19" s="183"/>
      <c r="I19" s="183"/>
      <c r="J19" s="183"/>
      <c r="K19" s="155"/>
    </row>
    <row r="20" spans="1:1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</row>
    <row r="21" spans="1:11">
      <c r="A21" s="155"/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  <row r="22" spans="1:11">
      <c r="B22" s="155"/>
      <c r="C22" s="155"/>
      <c r="D22" s="155"/>
      <c r="E22" s="155"/>
      <c r="F22" s="155"/>
      <c r="G22" s="155"/>
      <c r="H22" s="155"/>
      <c r="I22" s="155"/>
      <c r="J22" s="184"/>
      <c r="K22" s="155"/>
    </row>
    <row r="23" spans="1:11">
      <c r="B23" s="155"/>
      <c r="C23" s="155"/>
      <c r="D23" s="155"/>
      <c r="E23" s="155"/>
      <c r="F23" s="155"/>
      <c r="G23" s="155"/>
      <c r="H23" s="155"/>
      <c r="I23" s="155"/>
      <c r="J23" s="172"/>
      <c r="K23" s="153"/>
    </row>
  </sheetData>
  <sheetProtection algorithmName="SHA-512" hashValue="CgCMn19tuXjHX1dLCmuu6Hlp/e/m0+0x3Bwp7x3ENpU5SW5W017O3BCl4DuafhcK0cKiJn2/KKAmEAqFQ5gPpg==" saltValue="Sozm+mU25yvsmB1Laz0DB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2026-10-14T22:20:57Z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